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g\Downloads\"/>
    </mc:Choice>
  </mc:AlternateContent>
  <xr:revisionPtr revIDLastSave="0" documentId="8_{34F14981-9F3C-4E10-9FEC-EE24C1CEA27A}" xr6:coauthVersionLast="36" xr6:coauthVersionMax="36" xr10:uidLastSave="{00000000-0000-0000-0000-000000000000}"/>
  <bookViews>
    <workbookView xWindow="0" yWindow="0" windowWidth="16200" windowHeight="25410" activeTab="4" xr2:uid="{00000000-000D-0000-FFFF-FFFF00000000}"/>
  </bookViews>
  <sheets>
    <sheet name="sheet1" sheetId="1" r:id="rId1"/>
    <sheet name="catalysts" sheetId="2" r:id="rId2"/>
    <sheet name="calculator" sheetId="3" r:id="rId3"/>
    <sheet name="searchTable" sheetId="4" r:id="rId4"/>
    <sheet name="veryBigTable" sheetId="5" r:id="rId5"/>
    <sheet name="guildWeeklies" sheetId="6" r:id="rId6"/>
    <sheet name="changelog" sheetId="7" r:id="rId7"/>
    <sheet name="catalystData" sheetId="8" state="hidden" r:id="rId8"/>
    <sheet name="DontTouchThis" sheetId="9" r:id="rId9"/>
    <sheet name="damageCalc" sheetId="10" r:id="rId10"/>
    <sheet name="skillData" sheetId="11" state="hidden" r:id="rId11"/>
    <sheet name="search" sheetId="12" state="hidden" r:id="rId12"/>
    <sheet name="derp" sheetId="13" state="hidden" r:id="rId13"/>
    <sheet name="derp2" sheetId="14" state="hidden" r:id="rId14"/>
  </sheets>
  <definedNames>
    <definedName name="_xlnm._FilterDatabase" localSheetId="7" hidden="1">catalystData!$AM$1:$AN$121</definedName>
    <definedName name="_xlnm._FilterDatabase" localSheetId="11" hidden="1">search!$A$1:$B$243</definedName>
    <definedName name="_xlnm._FilterDatabase" localSheetId="0" hidden="1">sheet1!$Q$1:$R$119</definedName>
    <definedName name="_xlnm._FilterDatabase" localSheetId="4" hidden="1">veryBigTable!$A$1:$Y$123</definedName>
    <definedName name="atkRatio">damageCalc!$E$2</definedName>
    <definedName name="atkStat">damageCalc!$C$4</definedName>
    <definedName name="catalystDataHeroList">catalystData!$AM$2:$AM$121</definedName>
    <definedName name="catalystDataZodiacList">catalystData!$AN$2:$AN$121</definedName>
    <definedName name="ChatHeroList">veryBigTable!$C$2:$C$123</definedName>
    <definedName name="ChatList">veryBigTable!$A$2:$B$123</definedName>
    <definedName name="Chats">calculator!$B$2:$B$9</definedName>
    <definedName name="Conflict">DontTouchThis!$AB$15</definedName>
    <definedName name="crit">skillData!$Z$1</definedName>
    <definedName name="critDMG">damageCalc!$G$4</definedName>
    <definedName name="crushing">skillData!$Z$3</definedName>
    <definedName name="defBroken">damageCalc!$A$9</definedName>
    <definedName name="defStat">damageCalc!$D$4</definedName>
    <definedName name="element">damageCalc!$A$7</definedName>
    <definedName name="elementBonus">skillData!$Z$6</definedName>
    <definedName name="enemyDEF">damageCalc!$B$4</definedName>
    <definedName name="enhancement">damageCalc!$H$4</definedName>
    <definedName name="listOfCatalyst">catalystData!$A$1:$AK$1</definedName>
    <definedName name="maxHPstat">damageCalc!$F$4</definedName>
    <definedName name="miss">skillData!$Z$5</definedName>
    <definedName name="normal">skillData!$Z$4</definedName>
    <definedName name="otherScaling">damageCalc!$F$2</definedName>
    <definedName name="scaling">damageCalc!$F$1</definedName>
    <definedName name="spdStat">damageCalc!$E$4</definedName>
    <definedName name="Team">calculator!$I$2:$I$5</definedName>
    <definedName name="TopThree">DontTouchThis!$V$14:$V$16</definedName>
    <definedName name="Total">calculator!$G$2:$G$9</definedName>
    <definedName name="VeryBigTable">veryBigTable!$C$1:$Y$123</definedName>
    <definedName name="VeryBigTableChatRow">veryBigTable!$C$1:$Y$1</definedName>
    <definedName name="VeryBigTableHeroes">veryBigTable!$C$1:$C$123</definedName>
    <definedName name="Z_EF205944_AB60_40EA_9CB1_3E4EA620E6C6_.wvu.FilterData" localSheetId="2" hidden="1">calculator!$I$1:$I$5</definedName>
    <definedName name="Zodiac">catalystData!$B$5:$M$5</definedName>
  </definedNames>
  <calcPr calcId="191029"/>
  <customWorkbookViews>
    <customWorkbookView name="Filter 1" guid="{EF205944-AB60-40EA-9CB1-3E4EA620E6C6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3" i="12" l="1" a="1"/>
  <c r="B243" i="12" s="1"/>
  <c r="B242" i="12" a="1"/>
  <c r="B242" i="12" s="1"/>
  <c r="B241" i="12" a="1"/>
  <c r="B241" i="12" s="1"/>
  <c r="B240" i="12" a="1"/>
  <c r="B240" i="12" s="1"/>
  <c r="B239" i="12" a="1"/>
  <c r="B239" i="12" s="1"/>
  <c r="B238" i="12" a="1"/>
  <c r="B238" i="12" s="1"/>
  <c r="B237" i="12" a="1"/>
  <c r="B237" i="12" s="1"/>
  <c r="B236" i="12" a="1"/>
  <c r="B236" i="12" s="1"/>
  <c r="B235" i="12" a="1"/>
  <c r="B235" i="12" s="1"/>
  <c r="B234" i="12" a="1"/>
  <c r="B234" i="12" s="1"/>
  <c r="B233" i="12" a="1"/>
  <c r="B233" i="12" s="1"/>
  <c r="B232" i="12" a="1"/>
  <c r="B232" i="12" s="1"/>
  <c r="B231" i="12" a="1"/>
  <c r="B231" i="12" s="1"/>
  <c r="B230" i="12" a="1"/>
  <c r="B230" i="12" s="1"/>
  <c r="B229" i="12" a="1"/>
  <c r="B229" i="12" s="1"/>
  <c r="B228" i="12" a="1"/>
  <c r="B228" i="12" s="1"/>
  <c r="B227" i="12" a="1"/>
  <c r="B227" i="12" s="1"/>
  <c r="B226" i="12" a="1"/>
  <c r="B226" i="12" s="1"/>
  <c r="B225" i="12" a="1"/>
  <c r="B225" i="12" s="1"/>
  <c r="B224" i="12" a="1"/>
  <c r="B224" i="12" s="1"/>
  <c r="B223" i="12" a="1"/>
  <c r="B223" i="12" s="1"/>
  <c r="B222" i="12" a="1"/>
  <c r="B222" i="12" s="1"/>
  <c r="B221" i="12" a="1"/>
  <c r="B221" i="12" s="1"/>
  <c r="B220" i="12" a="1"/>
  <c r="B220" i="12" s="1"/>
  <c r="B219" i="12" a="1"/>
  <c r="B219" i="12" s="1"/>
  <c r="B218" i="12" a="1"/>
  <c r="B218" i="12" s="1"/>
  <c r="B217" i="12" a="1"/>
  <c r="B217" i="12" s="1"/>
  <c r="B216" i="12" a="1"/>
  <c r="B216" i="12" s="1"/>
  <c r="B215" i="12" a="1"/>
  <c r="B215" i="12" s="1"/>
  <c r="B214" i="12" a="1"/>
  <c r="B214" i="12" s="1"/>
  <c r="B213" i="12" a="1"/>
  <c r="B213" i="12" s="1"/>
  <c r="B212" i="12" a="1"/>
  <c r="B212" i="12" s="1"/>
  <c r="B211" i="12" a="1"/>
  <c r="B211" i="12" s="1"/>
  <c r="B210" i="12" a="1"/>
  <c r="B210" i="12" s="1"/>
  <c r="B209" i="12" a="1"/>
  <c r="B209" i="12" s="1"/>
  <c r="B208" i="12" a="1"/>
  <c r="B208" i="12" s="1"/>
  <c r="B207" i="12" a="1"/>
  <c r="B207" i="12" s="1"/>
  <c r="B206" i="12" a="1"/>
  <c r="B206" i="12" s="1"/>
  <c r="B205" i="12" a="1"/>
  <c r="B205" i="12" s="1"/>
  <c r="B204" i="12" a="1"/>
  <c r="B204" i="12" s="1"/>
  <c r="B203" i="12" a="1"/>
  <c r="B203" i="12" s="1"/>
  <c r="B202" i="12" a="1"/>
  <c r="B202" i="12" s="1"/>
  <c r="B201" i="12" a="1"/>
  <c r="B201" i="12" s="1"/>
  <c r="B200" i="12" a="1"/>
  <c r="B200" i="12" s="1"/>
  <c r="B199" i="12" a="1"/>
  <c r="B199" i="12" s="1"/>
  <c r="B198" i="12" a="1"/>
  <c r="B198" i="12" s="1"/>
  <c r="B197" i="12" a="1"/>
  <c r="B197" i="12" s="1"/>
  <c r="B196" i="12" a="1"/>
  <c r="B196" i="12" s="1"/>
  <c r="B195" i="12" a="1"/>
  <c r="B195" i="12" s="1"/>
  <c r="B194" i="12" a="1"/>
  <c r="B194" i="12" s="1"/>
  <c r="B193" i="12" a="1"/>
  <c r="B193" i="12" s="1"/>
  <c r="B192" i="12" a="1"/>
  <c r="B192" i="12" s="1"/>
  <c r="B191" i="12" a="1"/>
  <c r="B191" i="12" s="1"/>
  <c r="B190" i="12" a="1"/>
  <c r="B190" i="12" s="1"/>
  <c r="B189" i="12" a="1"/>
  <c r="B189" i="12" s="1"/>
  <c r="B188" i="12" a="1"/>
  <c r="B188" i="12" s="1"/>
  <c r="B187" i="12" a="1"/>
  <c r="B187" i="12" s="1"/>
  <c r="B186" i="12" a="1"/>
  <c r="B186" i="12" s="1"/>
  <c r="B185" i="12" a="1"/>
  <c r="B185" i="12" s="1"/>
  <c r="B184" i="12" a="1"/>
  <c r="B184" i="12" s="1"/>
  <c r="B183" i="12" a="1"/>
  <c r="B183" i="12" s="1"/>
  <c r="B182" i="12" a="1"/>
  <c r="B182" i="12" s="1"/>
  <c r="B181" i="12" a="1"/>
  <c r="B181" i="12" s="1"/>
  <c r="B180" i="12" a="1"/>
  <c r="B180" i="12" s="1"/>
  <c r="B179" i="12" a="1"/>
  <c r="B179" i="12" s="1"/>
  <c r="B178" i="12" a="1"/>
  <c r="B178" i="12" s="1"/>
  <c r="B177" i="12" a="1"/>
  <c r="B177" i="12" s="1"/>
  <c r="B176" i="12" a="1"/>
  <c r="B176" i="12" s="1"/>
  <c r="B175" i="12" a="1"/>
  <c r="B175" i="12" s="1"/>
  <c r="B174" i="12" a="1"/>
  <c r="B174" i="12" s="1"/>
  <c r="B173" i="12" a="1"/>
  <c r="B173" i="12" s="1"/>
  <c r="B172" i="12" a="1"/>
  <c r="B172" i="12" s="1"/>
  <c r="B171" i="12" a="1"/>
  <c r="B171" i="12" s="1"/>
  <c r="B170" i="12" a="1"/>
  <c r="B170" i="12" s="1"/>
  <c r="B169" i="12" a="1"/>
  <c r="B169" i="12" s="1"/>
  <c r="B168" i="12" a="1"/>
  <c r="B168" i="12" s="1"/>
  <c r="B167" i="12" a="1"/>
  <c r="B167" i="12" s="1"/>
  <c r="B166" i="12" a="1"/>
  <c r="B166" i="12" s="1"/>
  <c r="B165" i="12" a="1"/>
  <c r="B165" i="12" s="1"/>
  <c r="B164" i="12" a="1"/>
  <c r="B164" i="12" s="1"/>
  <c r="B163" i="12" a="1"/>
  <c r="B163" i="12" s="1"/>
  <c r="B162" i="12" a="1"/>
  <c r="B162" i="12" s="1"/>
  <c r="B161" i="12" a="1"/>
  <c r="B161" i="12" s="1"/>
  <c r="B160" i="12" a="1"/>
  <c r="B160" i="12" s="1"/>
  <c r="B159" i="12" a="1"/>
  <c r="B159" i="12" s="1"/>
  <c r="B158" i="12" a="1"/>
  <c r="B158" i="12" s="1"/>
  <c r="B157" i="12" a="1"/>
  <c r="B157" i="12" s="1"/>
  <c r="B156" i="12" a="1"/>
  <c r="B156" i="12" s="1"/>
  <c r="B155" i="12" a="1"/>
  <c r="B155" i="12" s="1"/>
  <c r="B154" i="12" a="1"/>
  <c r="B154" i="12" s="1"/>
  <c r="B153" i="12" a="1"/>
  <c r="B153" i="12" s="1"/>
  <c r="B152" i="12" a="1"/>
  <c r="B152" i="12" s="1"/>
  <c r="B151" i="12" a="1"/>
  <c r="B151" i="12" s="1"/>
  <c r="B150" i="12" a="1"/>
  <c r="B150" i="12" s="1"/>
  <c r="B149" i="12" a="1"/>
  <c r="B149" i="12" s="1"/>
  <c r="B148" i="12" a="1"/>
  <c r="B148" i="12" s="1"/>
  <c r="B147" i="12" a="1"/>
  <c r="B147" i="12" s="1"/>
  <c r="B146" i="12" a="1"/>
  <c r="B146" i="12" s="1"/>
  <c r="B145" i="12" a="1"/>
  <c r="B145" i="12" s="1"/>
  <c r="B144" i="12" a="1"/>
  <c r="B144" i="12" s="1"/>
  <c r="B143" i="12" a="1"/>
  <c r="B143" i="12" s="1"/>
  <c r="B142" i="12" a="1"/>
  <c r="B142" i="12" s="1"/>
  <c r="B141" i="12" a="1"/>
  <c r="B141" i="12" s="1"/>
  <c r="B140" i="12" a="1"/>
  <c r="B140" i="12" s="1"/>
  <c r="B139" i="12" a="1"/>
  <c r="B139" i="12" s="1"/>
  <c r="B138" i="12" a="1"/>
  <c r="B138" i="12" s="1"/>
  <c r="B137" i="12" a="1"/>
  <c r="B137" i="12" s="1"/>
  <c r="B136" i="12" a="1"/>
  <c r="B136" i="12" s="1"/>
  <c r="B135" i="12" a="1"/>
  <c r="B135" i="12" s="1"/>
  <c r="B134" i="12" a="1"/>
  <c r="B134" i="12" s="1"/>
  <c r="B133" i="12" a="1"/>
  <c r="B133" i="12" s="1"/>
  <c r="B132" i="12" a="1"/>
  <c r="B132" i="12" s="1"/>
  <c r="B131" i="12" a="1"/>
  <c r="B131" i="12" s="1"/>
  <c r="B130" i="12" a="1"/>
  <c r="B130" i="12" s="1"/>
  <c r="B129" i="12" a="1"/>
  <c r="B129" i="12" s="1"/>
  <c r="B128" i="12" a="1"/>
  <c r="B128" i="12" s="1"/>
  <c r="B127" i="12" a="1"/>
  <c r="B127" i="12" s="1"/>
  <c r="B126" i="12" a="1"/>
  <c r="B126" i="12" s="1"/>
  <c r="B125" i="12" a="1"/>
  <c r="B125" i="12" s="1"/>
  <c r="B124" i="12" a="1"/>
  <c r="B124" i="12" s="1"/>
  <c r="B123" i="12" a="1"/>
  <c r="B123" i="12" s="1"/>
  <c r="B122" i="12" a="1"/>
  <c r="B122" i="12" s="1"/>
  <c r="B121" i="12" a="1"/>
  <c r="B121" i="12" s="1"/>
  <c r="B120" i="12" a="1"/>
  <c r="B120" i="12" s="1"/>
  <c r="B119" i="12" a="1"/>
  <c r="B119" i="12" s="1"/>
  <c r="B118" i="12" a="1"/>
  <c r="B118" i="12" s="1"/>
  <c r="B117" i="12" a="1"/>
  <c r="B117" i="12" s="1"/>
  <c r="B116" i="12" a="1"/>
  <c r="B116" i="12" s="1"/>
  <c r="B115" i="12" a="1"/>
  <c r="B115" i="12" s="1"/>
  <c r="B114" i="12" a="1"/>
  <c r="B114" i="12" s="1"/>
  <c r="B113" i="12" a="1"/>
  <c r="B113" i="12" s="1"/>
  <c r="B112" i="12" a="1"/>
  <c r="B112" i="12" s="1"/>
  <c r="B111" i="12" a="1"/>
  <c r="B111" i="12" s="1"/>
  <c r="B110" i="12" a="1"/>
  <c r="B110" i="12" s="1"/>
  <c r="B109" i="12" a="1"/>
  <c r="B109" i="12" s="1"/>
  <c r="B108" i="12" a="1"/>
  <c r="B108" i="12" s="1"/>
  <c r="B107" i="12" a="1"/>
  <c r="B107" i="12" s="1"/>
  <c r="B106" i="12" a="1"/>
  <c r="B106" i="12" s="1"/>
  <c r="B105" i="12" a="1"/>
  <c r="B105" i="12" s="1"/>
  <c r="B104" i="12" a="1"/>
  <c r="B104" i="12" s="1"/>
  <c r="B103" i="12" a="1"/>
  <c r="B103" i="12" s="1"/>
  <c r="B102" i="12" a="1"/>
  <c r="B102" i="12" s="1"/>
  <c r="B101" i="12" a="1"/>
  <c r="B101" i="12" s="1"/>
  <c r="B100" i="12" a="1"/>
  <c r="B100" i="12" s="1"/>
  <c r="B99" i="12" a="1"/>
  <c r="B99" i="12" s="1"/>
  <c r="B98" i="12" a="1"/>
  <c r="B98" i="12" s="1"/>
  <c r="B97" i="12" a="1"/>
  <c r="B97" i="12" s="1"/>
  <c r="B96" i="12" a="1"/>
  <c r="B96" i="12" s="1"/>
  <c r="B95" i="12" a="1"/>
  <c r="B95" i="12" s="1"/>
  <c r="B94" i="12" a="1"/>
  <c r="B94" i="12" s="1"/>
  <c r="B93" i="12" a="1"/>
  <c r="B93" i="12" s="1"/>
  <c r="B92" i="12" a="1"/>
  <c r="B92" i="12" s="1"/>
  <c r="B91" i="12" a="1"/>
  <c r="B91" i="12" s="1"/>
  <c r="B90" i="12" a="1"/>
  <c r="B90" i="12" s="1"/>
  <c r="B89" i="12" a="1"/>
  <c r="B89" i="12" s="1"/>
  <c r="B88" i="12" a="1"/>
  <c r="B88" i="12" s="1"/>
  <c r="B87" i="12" a="1"/>
  <c r="B87" i="12" s="1"/>
  <c r="B86" i="12" a="1"/>
  <c r="B86" i="12" s="1"/>
  <c r="B85" i="12" a="1"/>
  <c r="B85" i="12" s="1"/>
  <c r="B84" i="12" a="1"/>
  <c r="B84" i="12" s="1"/>
  <c r="B83" i="12" a="1"/>
  <c r="B83" i="12" s="1"/>
  <c r="B82" i="12" a="1"/>
  <c r="B82" i="12" s="1"/>
  <c r="B81" i="12" a="1"/>
  <c r="B81" i="12" s="1"/>
  <c r="B80" i="12" a="1"/>
  <c r="B80" i="12" s="1"/>
  <c r="B79" i="12" a="1"/>
  <c r="B79" i="12" s="1"/>
  <c r="B78" i="12" a="1"/>
  <c r="B78" i="12" s="1"/>
  <c r="B77" i="12" a="1"/>
  <c r="B77" i="12" s="1"/>
  <c r="B76" i="12" a="1"/>
  <c r="B76" i="12" s="1"/>
  <c r="B75" i="12" a="1"/>
  <c r="B75" i="12" s="1"/>
  <c r="B74" i="12" a="1"/>
  <c r="B74" i="12" s="1"/>
  <c r="B73" i="12" a="1"/>
  <c r="B73" i="12" s="1"/>
  <c r="B72" i="12" a="1"/>
  <c r="B72" i="12" s="1"/>
  <c r="B71" i="12" a="1"/>
  <c r="B71" i="12" s="1"/>
  <c r="B70" i="12" a="1"/>
  <c r="B70" i="12" s="1"/>
  <c r="B69" i="12" a="1"/>
  <c r="B69" i="12" s="1"/>
  <c r="B68" i="12" a="1"/>
  <c r="B68" i="12" s="1"/>
  <c r="B67" i="12" a="1"/>
  <c r="B67" i="12" s="1"/>
  <c r="B66" i="12" a="1"/>
  <c r="B66" i="12" s="1"/>
  <c r="B65" i="12" a="1"/>
  <c r="B65" i="12" s="1"/>
  <c r="B64" i="12" a="1"/>
  <c r="B64" i="12" s="1"/>
  <c r="B63" i="12" a="1"/>
  <c r="B63" i="12" s="1"/>
  <c r="B62" i="12" a="1"/>
  <c r="B62" i="12" s="1"/>
  <c r="B61" i="12" a="1"/>
  <c r="B61" i="12" s="1"/>
  <c r="B60" i="12" a="1"/>
  <c r="B60" i="12" s="1"/>
  <c r="B59" i="12" a="1"/>
  <c r="B59" i="12" s="1"/>
  <c r="B58" i="12" a="1"/>
  <c r="B58" i="12" s="1"/>
  <c r="B57" i="12" a="1"/>
  <c r="B57" i="12" s="1"/>
  <c r="B56" i="12" a="1"/>
  <c r="B56" i="12" s="1"/>
  <c r="B55" i="12" a="1"/>
  <c r="B55" i="12" s="1"/>
  <c r="B54" i="12" a="1"/>
  <c r="B54" i="12" s="1"/>
  <c r="B53" i="12" a="1"/>
  <c r="B53" i="12" s="1"/>
  <c r="B52" i="12" a="1"/>
  <c r="B52" i="12" s="1"/>
  <c r="B51" i="12" a="1"/>
  <c r="B51" i="12" s="1"/>
  <c r="B50" i="12" a="1"/>
  <c r="B50" i="12" s="1"/>
  <c r="B49" i="12" a="1"/>
  <c r="B49" i="12" s="1"/>
  <c r="B48" i="12" a="1"/>
  <c r="B48" i="12" s="1"/>
  <c r="B47" i="12" a="1"/>
  <c r="B47" i="12" s="1"/>
  <c r="B46" i="12" a="1"/>
  <c r="B46" i="12" s="1"/>
  <c r="B45" i="12" a="1"/>
  <c r="B45" i="12" s="1"/>
  <c r="B44" i="12" a="1"/>
  <c r="B44" i="12" s="1"/>
  <c r="B43" i="12" a="1"/>
  <c r="B43" i="12" s="1"/>
  <c r="B42" i="12" a="1"/>
  <c r="B42" i="12" s="1"/>
  <c r="B41" i="12" a="1"/>
  <c r="B41" i="12" s="1"/>
  <c r="B40" i="12" a="1"/>
  <c r="B40" i="12" s="1"/>
  <c r="B39" i="12" a="1"/>
  <c r="B39" i="12" s="1"/>
  <c r="B38" i="12" a="1"/>
  <c r="B38" i="12" s="1"/>
  <c r="B37" i="12" a="1"/>
  <c r="B37" i="12" s="1"/>
  <c r="B36" i="12" a="1"/>
  <c r="B36" i="12" s="1"/>
  <c r="B35" i="12" a="1"/>
  <c r="B35" i="12" s="1"/>
  <c r="B34" i="12" a="1"/>
  <c r="B34" i="12" s="1"/>
  <c r="B33" i="12" a="1"/>
  <c r="B33" i="12" s="1"/>
  <c r="B32" i="12" a="1"/>
  <c r="B32" i="12" s="1"/>
  <c r="B31" i="12" a="1"/>
  <c r="B31" i="12" s="1"/>
  <c r="B30" i="12" a="1"/>
  <c r="B30" i="12" s="1"/>
  <c r="B29" i="12" a="1"/>
  <c r="B29" i="12" s="1"/>
  <c r="B28" i="12" a="1"/>
  <c r="B28" i="12" s="1"/>
  <c r="B27" i="12" a="1"/>
  <c r="B27" i="12" s="1"/>
  <c r="B26" i="12" a="1"/>
  <c r="B26" i="12" s="1"/>
  <c r="B25" i="12" a="1"/>
  <c r="B25" i="12" s="1"/>
  <c r="B24" i="12" a="1"/>
  <c r="B24" i="12" s="1"/>
  <c r="B23" i="12" a="1"/>
  <c r="B23" i="12" s="1"/>
  <c r="B22" i="12" a="1"/>
  <c r="B22" i="12" s="1"/>
  <c r="B21" i="12" a="1"/>
  <c r="B21" i="12" s="1"/>
  <c r="B20" i="12" a="1"/>
  <c r="B20" i="12" s="1"/>
  <c r="B19" i="12" a="1"/>
  <c r="B19" i="12" s="1"/>
  <c r="B18" i="12" a="1"/>
  <c r="B18" i="12" s="1"/>
  <c r="B17" i="12" a="1"/>
  <c r="B17" i="12" s="1"/>
  <c r="B16" i="12" a="1"/>
  <c r="B16" i="12" s="1"/>
  <c r="B15" i="12" a="1"/>
  <c r="B15" i="12" s="1"/>
  <c r="B14" i="12" a="1"/>
  <c r="B14" i="12" s="1"/>
  <c r="B13" i="12" a="1"/>
  <c r="B13" i="12" s="1"/>
  <c r="B12" i="12" a="1"/>
  <c r="B12" i="12" s="1"/>
  <c r="B11" i="12" a="1"/>
  <c r="B11" i="12" s="1"/>
  <c r="B10" i="12" a="1"/>
  <c r="B10" i="12" s="1"/>
  <c r="B9" i="12" a="1"/>
  <c r="B9" i="12" s="1"/>
  <c r="B8" i="12" a="1"/>
  <c r="B8" i="12" s="1"/>
  <c r="B7" i="12" a="1"/>
  <c r="B7" i="12" s="1"/>
  <c r="B6" i="12" a="1"/>
  <c r="B6" i="12" s="1"/>
  <c r="B5" i="12" a="1"/>
  <c r="B5" i="12" s="1"/>
  <c r="B4" i="12" a="1"/>
  <c r="B4" i="12" s="1"/>
  <c r="B3" i="12" a="1"/>
  <c r="B3" i="12" s="1"/>
  <c r="B2" i="12" a="1"/>
  <c r="B2" i="12" s="1"/>
  <c r="R120" i="11"/>
  <c r="S118" i="11"/>
  <c r="Q118" i="11"/>
  <c r="S117" i="11"/>
  <c r="D113" i="11"/>
  <c r="S105" i="11"/>
  <c r="S101" i="11"/>
  <c r="R76" i="11"/>
  <c r="B72" i="11"/>
  <c r="D65" i="11"/>
  <c r="R59" i="11"/>
  <c r="D52" i="11"/>
  <c r="S51" i="11"/>
  <c r="S34" i="11"/>
  <c r="S33" i="11"/>
  <c r="S31" i="11"/>
  <c r="Q31" i="11"/>
  <c r="D30" i="11"/>
  <c r="U29" i="11"/>
  <c r="AD17" i="11"/>
  <c r="Z7" i="11"/>
  <c r="Z6" i="11"/>
  <c r="N2" i="11"/>
  <c r="Z1" i="11"/>
  <c r="E21" i="10" a="1"/>
  <c r="E21" i="10"/>
  <c r="F20" i="10" a="1"/>
  <c r="F20" i="10" s="1"/>
  <c r="D17" i="10"/>
  <c r="C17" i="10"/>
  <c r="E16" i="10"/>
  <c r="C16" i="10"/>
  <c r="D16" i="10" s="1"/>
  <c r="D15" i="10"/>
  <c r="E15" i="10" s="1"/>
  <c r="C15" i="10"/>
  <c r="D14" i="10"/>
  <c r="E2" i="10" a="1"/>
  <c r="E2" i="10"/>
  <c r="F1" i="10" a="1"/>
  <c r="F1" i="10" s="1"/>
  <c r="Q245" i="9"/>
  <c r="Q244" i="9"/>
  <c r="Q243" i="9"/>
  <c r="Q242" i="9"/>
  <c r="Q241" i="9"/>
  <c r="Q240" i="9"/>
  <c r="Q239" i="9"/>
  <c r="Q238" i="9"/>
  <c r="Q237" i="9"/>
  <c r="Q236" i="9"/>
  <c r="Q235" i="9"/>
  <c r="Q234" i="9"/>
  <c r="Q233" i="9"/>
  <c r="Q232" i="9"/>
  <c r="Q231" i="9"/>
  <c r="Q230" i="9"/>
  <c r="Q229" i="9"/>
  <c r="Q228" i="9"/>
  <c r="Q227" i="9"/>
  <c r="Q226" i="9"/>
  <c r="Q225" i="9"/>
  <c r="Q224" i="9"/>
  <c r="Q223" i="9"/>
  <c r="Q222" i="9"/>
  <c r="Q221" i="9"/>
  <c r="Q220" i="9"/>
  <c r="Q219" i="9"/>
  <c r="Q218" i="9"/>
  <c r="Q217" i="9"/>
  <c r="Q216" i="9"/>
  <c r="Q215" i="9"/>
  <c r="Q214" i="9"/>
  <c r="Q213" i="9"/>
  <c r="Q212" i="9"/>
  <c r="Q211" i="9"/>
  <c r="Q210" i="9"/>
  <c r="Q209" i="9"/>
  <c r="Q208" i="9"/>
  <c r="Q207" i="9"/>
  <c r="Q206" i="9"/>
  <c r="Q205" i="9"/>
  <c r="Q204" i="9"/>
  <c r="Q203" i="9"/>
  <c r="Q202" i="9"/>
  <c r="Q201" i="9"/>
  <c r="Q200" i="9"/>
  <c r="Q199" i="9"/>
  <c r="Q198" i="9"/>
  <c r="Q197" i="9"/>
  <c r="Q196" i="9"/>
  <c r="Q195" i="9"/>
  <c r="Q194" i="9"/>
  <c r="Q193" i="9"/>
  <c r="Q192" i="9"/>
  <c r="Q191" i="9"/>
  <c r="Q190" i="9"/>
  <c r="Q189" i="9"/>
  <c r="Q188" i="9"/>
  <c r="Q187" i="9"/>
  <c r="Q186" i="9"/>
  <c r="Q185" i="9"/>
  <c r="Q184" i="9"/>
  <c r="Q183" i="9"/>
  <c r="Q182" i="9"/>
  <c r="Q181" i="9"/>
  <c r="Q180" i="9"/>
  <c r="Q179" i="9"/>
  <c r="Q178" i="9"/>
  <c r="Q177" i="9"/>
  <c r="Q176" i="9"/>
  <c r="Q175" i="9"/>
  <c r="Q174" i="9"/>
  <c r="Q173" i="9"/>
  <c r="Q172" i="9"/>
  <c r="Q171" i="9"/>
  <c r="Q170" i="9"/>
  <c r="Q169" i="9"/>
  <c r="Q168" i="9"/>
  <c r="Q167" i="9"/>
  <c r="Q166" i="9"/>
  <c r="Q165" i="9"/>
  <c r="Q164" i="9"/>
  <c r="Q163" i="9"/>
  <c r="Q162" i="9"/>
  <c r="Q161" i="9"/>
  <c r="Q160" i="9"/>
  <c r="Q159" i="9"/>
  <c r="Q158" i="9"/>
  <c r="Q157" i="9"/>
  <c r="Q156" i="9"/>
  <c r="Q155" i="9"/>
  <c r="Q154" i="9"/>
  <c r="Q153" i="9"/>
  <c r="Q152" i="9"/>
  <c r="Q151" i="9"/>
  <c r="Q150" i="9"/>
  <c r="Q149" i="9"/>
  <c r="Q148" i="9"/>
  <c r="Q147" i="9"/>
  <c r="Q146" i="9"/>
  <c r="Q145" i="9"/>
  <c r="Q144" i="9"/>
  <c r="Q143" i="9"/>
  <c r="Q142" i="9"/>
  <c r="Q141" i="9"/>
  <c r="Q140" i="9"/>
  <c r="Q139" i="9"/>
  <c r="Q138" i="9"/>
  <c r="Q137" i="9"/>
  <c r="Q136" i="9"/>
  <c r="Q135" i="9"/>
  <c r="Q134" i="9"/>
  <c r="Q133" i="9"/>
  <c r="Q132" i="9"/>
  <c r="Q131" i="9"/>
  <c r="Q130" i="9"/>
  <c r="Q129" i="9"/>
  <c r="Q128" i="9"/>
  <c r="Q127" i="9"/>
  <c r="Q126" i="9"/>
  <c r="Q125" i="9"/>
  <c r="Q124" i="9"/>
  <c r="Q123" i="9"/>
  <c r="K123" i="9"/>
  <c r="E123" i="9"/>
  <c r="Q122" i="9"/>
  <c r="K122" i="9"/>
  <c r="E122" i="9"/>
  <c r="Q121" i="9"/>
  <c r="K121" i="9"/>
  <c r="E121" i="9"/>
  <c r="Q120" i="9"/>
  <c r="K120" i="9"/>
  <c r="E120" i="9"/>
  <c r="Q119" i="9"/>
  <c r="K119" i="9"/>
  <c r="E119" i="9"/>
  <c r="Q118" i="9"/>
  <c r="K118" i="9"/>
  <c r="E118" i="9"/>
  <c r="Q117" i="9"/>
  <c r="K117" i="9"/>
  <c r="E117" i="9"/>
  <c r="Q116" i="9"/>
  <c r="K116" i="9"/>
  <c r="E116" i="9"/>
  <c r="Q115" i="9"/>
  <c r="K115" i="9"/>
  <c r="E115" i="9"/>
  <c r="Q114" i="9"/>
  <c r="K114" i="9"/>
  <c r="E114" i="9"/>
  <c r="Q113" i="9"/>
  <c r="K113" i="9"/>
  <c r="E113" i="9"/>
  <c r="Q112" i="9"/>
  <c r="K112" i="9"/>
  <c r="E112" i="9"/>
  <c r="Q111" i="9"/>
  <c r="K111" i="9"/>
  <c r="E111" i="9"/>
  <c r="Q110" i="9"/>
  <c r="K110" i="9"/>
  <c r="E110" i="9"/>
  <c r="Q109" i="9"/>
  <c r="K109" i="9"/>
  <c r="E109" i="9"/>
  <c r="Q108" i="9"/>
  <c r="K108" i="9"/>
  <c r="E108" i="9"/>
  <c r="Q107" i="9"/>
  <c r="K107" i="9"/>
  <c r="E107" i="9"/>
  <c r="Q106" i="9"/>
  <c r="K106" i="9"/>
  <c r="E106" i="9"/>
  <c r="Q105" i="9"/>
  <c r="K105" i="9"/>
  <c r="E105" i="9"/>
  <c r="Q104" i="9"/>
  <c r="K104" i="9"/>
  <c r="E104" i="9"/>
  <c r="Q103" i="9"/>
  <c r="K103" i="9"/>
  <c r="E103" i="9"/>
  <c r="Q102" i="9"/>
  <c r="K102" i="9"/>
  <c r="E102" i="9"/>
  <c r="Q101" i="9"/>
  <c r="K101" i="9"/>
  <c r="E101" i="9"/>
  <c r="Q100" i="9"/>
  <c r="K100" i="9"/>
  <c r="E100" i="9"/>
  <c r="Q99" i="9"/>
  <c r="K99" i="9"/>
  <c r="E99" i="9"/>
  <c r="Q98" i="9"/>
  <c r="K98" i="9"/>
  <c r="E98" i="9"/>
  <c r="Q97" i="9"/>
  <c r="K97" i="9"/>
  <c r="E97" i="9"/>
  <c r="Q96" i="9"/>
  <c r="K96" i="9"/>
  <c r="E96" i="9"/>
  <c r="Q95" i="9"/>
  <c r="K95" i="9"/>
  <c r="E95" i="9"/>
  <c r="Q94" i="9"/>
  <c r="K94" i="9"/>
  <c r="E94" i="9"/>
  <c r="Q93" i="9"/>
  <c r="K93" i="9"/>
  <c r="E93" i="9"/>
  <c r="Q92" i="9"/>
  <c r="K92" i="9"/>
  <c r="E92" i="9"/>
  <c r="Q91" i="9"/>
  <c r="K91" i="9"/>
  <c r="E91" i="9"/>
  <c r="Q90" i="9"/>
  <c r="K90" i="9"/>
  <c r="E90" i="9"/>
  <c r="Q89" i="9"/>
  <c r="K89" i="9"/>
  <c r="E89" i="9"/>
  <c r="Q88" i="9"/>
  <c r="K88" i="9"/>
  <c r="E88" i="9"/>
  <c r="Q87" i="9"/>
  <c r="K87" i="9"/>
  <c r="E87" i="9"/>
  <c r="Q86" i="9"/>
  <c r="K86" i="9"/>
  <c r="E86" i="9"/>
  <c r="Q85" i="9"/>
  <c r="K85" i="9"/>
  <c r="E85" i="9"/>
  <c r="Q84" i="9"/>
  <c r="K84" i="9"/>
  <c r="E84" i="9"/>
  <c r="Q83" i="9"/>
  <c r="K83" i="9"/>
  <c r="E83" i="9"/>
  <c r="Q82" i="9"/>
  <c r="K82" i="9"/>
  <c r="E82" i="9"/>
  <c r="Q81" i="9"/>
  <c r="K81" i="9"/>
  <c r="E81" i="9"/>
  <c r="Q80" i="9"/>
  <c r="K80" i="9"/>
  <c r="E80" i="9"/>
  <c r="Q79" i="9"/>
  <c r="K79" i="9"/>
  <c r="E79" i="9"/>
  <c r="Q78" i="9"/>
  <c r="K78" i="9"/>
  <c r="E78" i="9"/>
  <c r="Q77" i="9"/>
  <c r="K77" i="9"/>
  <c r="E77" i="9"/>
  <c r="Q76" i="9"/>
  <c r="K76" i="9"/>
  <c r="E76" i="9"/>
  <c r="Q75" i="9"/>
  <c r="K75" i="9"/>
  <c r="E75" i="9"/>
  <c r="Q74" i="9"/>
  <c r="K74" i="9"/>
  <c r="E74" i="9"/>
  <c r="Q73" i="9"/>
  <c r="K73" i="9"/>
  <c r="E73" i="9"/>
  <c r="Q72" i="9"/>
  <c r="K72" i="9"/>
  <c r="E72" i="9"/>
  <c r="Q71" i="9"/>
  <c r="K71" i="9"/>
  <c r="E71" i="9"/>
  <c r="Q70" i="9"/>
  <c r="K70" i="9"/>
  <c r="E70" i="9"/>
  <c r="Q69" i="9"/>
  <c r="K69" i="9"/>
  <c r="E69" i="9"/>
  <c r="Q68" i="9"/>
  <c r="K68" i="9"/>
  <c r="E68" i="9"/>
  <c r="Q67" i="9"/>
  <c r="K67" i="9"/>
  <c r="E67" i="9"/>
  <c r="Q66" i="9"/>
  <c r="K66" i="9"/>
  <c r="E66" i="9"/>
  <c r="Q65" i="9"/>
  <c r="K65" i="9"/>
  <c r="E65" i="9"/>
  <c r="Q64" i="9"/>
  <c r="K64" i="9"/>
  <c r="E64" i="9"/>
  <c r="Q63" i="9"/>
  <c r="K63" i="9"/>
  <c r="E63" i="9"/>
  <c r="Q62" i="9"/>
  <c r="K62" i="9"/>
  <c r="E62" i="9"/>
  <c r="Q61" i="9"/>
  <c r="K61" i="9"/>
  <c r="E61" i="9"/>
  <c r="Q60" i="9"/>
  <c r="K60" i="9"/>
  <c r="E60" i="9"/>
  <c r="Q59" i="9"/>
  <c r="K59" i="9"/>
  <c r="E59" i="9"/>
  <c r="Q58" i="9"/>
  <c r="K58" i="9"/>
  <c r="E58" i="9"/>
  <c r="Q57" i="9"/>
  <c r="K57" i="9"/>
  <c r="E57" i="9"/>
  <c r="Q56" i="9"/>
  <c r="K56" i="9"/>
  <c r="E56" i="9"/>
  <c r="Q55" i="9"/>
  <c r="K55" i="9"/>
  <c r="E55" i="9"/>
  <c r="Q54" i="9"/>
  <c r="K54" i="9"/>
  <c r="E54" i="9"/>
  <c r="Q53" i="9"/>
  <c r="K53" i="9"/>
  <c r="E53" i="9"/>
  <c r="Q52" i="9"/>
  <c r="K52" i="9"/>
  <c r="E52" i="9"/>
  <c r="Q51" i="9"/>
  <c r="K51" i="9"/>
  <c r="E51" i="9"/>
  <c r="Q50" i="9"/>
  <c r="K50" i="9"/>
  <c r="E50" i="9"/>
  <c r="FB49" i="9"/>
  <c r="FA49" i="9"/>
  <c r="EZ49" i="9"/>
  <c r="EY49" i="9"/>
  <c r="EX49" i="9"/>
  <c r="EW49" i="9"/>
  <c r="EV49" i="9"/>
  <c r="EU49" i="9"/>
  <c r="ET49" i="9"/>
  <c r="ES49" i="9"/>
  <c r="ER49" i="9"/>
  <c r="EQ49" i="9"/>
  <c r="EP49" i="9"/>
  <c r="EO49" i="9"/>
  <c r="EN49" i="9"/>
  <c r="EM49" i="9"/>
  <c r="EL49" i="9"/>
  <c r="EK49" i="9"/>
  <c r="EJ49" i="9"/>
  <c r="EI49" i="9"/>
  <c r="EH49" i="9"/>
  <c r="EG49" i="9"/>
  <c r="EF49" i="9"/>
  <c r="EE49" i="9"/>
  <c r="ED49" i="9"/>
  <c r="EC49" i="9"/>
  <c r="EB49" i="9"/>
  <c r="EA49" i="9"/>
  <c r="DZ49" i="9"/>
  <c r="DY49" i="9"/>
  <c r="DX49" i="9"/>
  <c r="DW49" i="9"/>
  <c r="DV49" i="9"/>
  <c r="DU49" i="9"/>
  <c r="DT49" i="9"/>
  <c r="DS49" i="9"/>
  <c r="DR49" i="9"/>
  <c r="DQ49" i="9"/>
  <c r="DP49" i="9"/>
  <c r="DO49" i="9"/>
  <c r="DN49" i="9"/>
  <c r="DM49" i="9"/>
  <c r="DL49" i="9"/>
  <c r="DK49" i="9"/>
  <c r="DJ49" i="9"/>
  <c r="DI49" i="9"/>
  <c r="DH49" i="9"/>
  <c r="DG49" i="9"/>
  <c r="DF49" i="9"/>
  <c r="DE49" i="9"/>
  <c r="DD49" i="9"/>
  <c r="DC49" i="9"/>
  <c r="DB49" i="9"/>
  <c r="DA49" i="9"/>
  <c r="CZ49" i="9"/>
  <c r="CY49" i="9"/>
  <c r="CX49" i="9"/>
  <c r="CW49" i="9"/>
  <c r="CV49" i="9"/>
  <c r="CU49" i="9"/>
  <c r="CT49" i="9"/>
  <c r="CS49" i="9"/>
  <c r="CR49" i="9"/>
  <c r="CQ49" i="9"/>
  <c r="CP49" i="9"/>
  <c r="CO49" i="9"/>
  <c r="CN49" i="9"/>
  <c r="CM49" i="9"/>
  <c r="CL49" i="9"/>
  <c r="CK49" i="9"/>
  <c r="CJ49" i="9"/>
  <c r="CI49" i="9"/>
  <c r="CH49" i="9"/>
  <c r="CG49" i="9"/>
  <c r="CF49" i="9"/>
  <c r="CE49" i="9"/>
  <c r="CD49" i="9"/>
  <c r="CC49" i="9"/>
  <c r="CB49" i="9"/>
  <c r="CA49" i="9"/>
  <c r="BZ49" i="9"/>
  <c r="BY49" i="9"/>
  <c r="BX49" i="9"/>
  <c r="BW49" i="9"/>
  <c r="BV49" i="9"/>
  <c r="BU49" i="9"/>
  <c r="BT49" i="9"/>
  <c r="BS49" i="9"/>
  <c r="BR49" i="9"/>
  <c r="BQ49" i="9"/>
  <c r="BP49" i="9"/>
  <c r="BO49" i="9"/>
  <c r="BN49" i="9"/>
  <c r="BM49" i="9"/>
  <c r="BL49" i="9"/>
  <c r="BK49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B2" i="9" s="1" a="1"/>
  <c r="AL49" i="9"/>
  <c r="AK49" i="9"/>
  <c r="Q49" i="9"/>
  <c r="K49" i="9"/>
  <c r="E49" i="9"/>
  <c r="Q48" i="9"/>
  <c r="K48" i="9"/>
  <c r="E48" i="9"/>
  <c r="Q47" i="9"/>
  <c r="K47" i="9"/>
  <c r="E47" i="9"/>
  <c r="Q46" i="9"/>
  <c r="K46" i="9"/>
  <c r="E46" i="9"/>
  <c r="Q45" i="9"/>
  <c r="K45" i="9"/>
  <c r="E45" i="9"/>
  <c r="Q44" i="9"/>
  <c r="K44" i="9"/>
  <c r="E44" i="9"/>
  <c r="Q43" i="9"/>
  <c r="K43" i="9"/>
  <c r="E43" i="9"/>
  <c r="Q42" i="9"/>
  <c r="K42" i="9"/>
  <c r="E42" i="9"/>
  <c r="Q41" i="9"/>
  <c r="K41" i="9"/>
  <c r="E41" i="9"/>
  <c r="AI40" i="9"/>
  <c r="Q40" i="9"/>
  <c r="K40" i="9"/>
  <c r="E40" i="9"/>
  <c r="AI39" i="9"/>
  <c r="Q39" i="9"/>
  <c r="K39" i="9"/>
  <c r="E39" i="9"/>
  <c r="AI38" i="9"/>
  <c r="Q38" i="9"/>
  <c r="K38" i="9"/>
  <c r="E38" i="9"/>
  <c r="AI37" i="9"/>
  <c r="Q37" i="9"/>
  <c r="K37" i="9"/>
  <c r="E37" i="9"/>
  <c r="AI36" i="9"/>
  <c r="Q36" i="9"/>
  <c r="K36" i="9"/>
  <c r="E36" i="9"/>
  <c r="AI35" i="9"/>
  <c r="Q35" i="9"/>
  <c r="K35" i="9"/>
  <c r="E35" i="9"/>
  <c r="AI34" i="9"/>
  <c r="Q34" i="9"/>
  <c r="K34" i="9"/>
  <c r="E34" i="9"/>
  <c r="AI33" i="9"/>
  <c r="Q33" i="9"/>
  <c r="K33" i="9"/>
  <c r="E33" i="9"/>
  <c r="AI32" i="9"/>
  <c r="Q32" i="9"/>
  <c r="K32" i="9"/>
  <c r="E32" i="9"/>
  <c r="AI31" i="9"/>
  <c r="Q31" i="9"/>
  <c r="K31" i="9"/>
  <c r="E31" i="9"/>
  <c r="AI30" i="9"/>
  <c r="Q30" i="9"/>
  <c r="K30" i="9"/>
  <c r="E30" i="9"/>
  <c r="AI29" i="9"/>
  <c r="Q29" i="9"/>
  <c r="K29" i="9"/>
  <c r="E29" i="9"/>
  <c r="AI28" i="9"/>
  <c r="Q28" i="9"/>
  <c r="K28" i="9"/>
  <c r="E28" i="9"/>
  <c r="AI27" i="9"/>
  <c r="Q27" i="9"/>
  <c r="K27" i="9"/>
  <c r="E27" i="9"/>
  <c r="AI26" i="9"/>
  <c r="Q26" i="9"/>
  <c r="K26" i="9"/>
  <c r="E26" i="9"/>
  <c r="AI25" i="9"/>
  <c r="Q25" i="9"/>
  <c r="K25" i="9"/>
  <c r="E25" i="9"/>
  <c r="AI24" i="9"/>
  <c r="Q24" i="9"/>
  <c r="K24" i="9"/>
  <c r="E24" i="9"/>
  <c r="AI23" i="9"/>
  <c r="Q23" i="9"/>
  <c r="K23" i="9"/>
  <c r="E23" i="9"/>
  <c r="AI22" i="9"/>
  <c r="Q22" i="9"/>
  <c r="K22" i="9"/>
  <c r="E22" i="9"/>
  <c r="AI21" i="9"/>
  <c r="Q21" i="9"/>
  <c r="K21" i="9"/>
  <c r="E21" i="9"/>
  <c r="AI20" i="9"/>
  <c r="Q20" i="9"/>
  <c r="K20" i="9"/>
  <c r="E20" i="9"/>
  <c r="AI19" i="9"/>
  <c r="AE19" i="9"/>
  <c r="Q19" i="9"/>
  <c r="K19" i="9"/>
  <c r="E19" i="9"/>
  <c r="AI18" i="9"/>
  <c r="AF18" i="9"/>
  <c r="AE18" i="9"/>
  <c r="AA18" i="9" a="1"/>
  <c r="AA18" i="9" s="1"/>
  <c r="Q18" i="9"/>
  <c r="K18" i="9"/>
  <c r="E18" i="9"/>
  <c r="AI17" i="9"/>
  <c r="AF17" i="9"/>
  <c r="AE17" i="9"/>
  <c r="AA17" i="9" a="1"/>
  <c r="AA17" i="9" s="1"/>
  <c r="V17" i="9"/>
  <c r="Q17" i="9"/>
  <c r="K17" i="9"/>
  <c r="E17" i="9"/>
  <c r="EV16" i="9" a="1"/>
  <c r="EV16" i="9" s="1"/>
  <c r="ED16" i="9" a="1"/>
  <c r="ED16" i="9" s="1"/>
  <c r="DL16" i="9" a="1"/>
  <c r="DL16" i="9" s="1"/>
  <c r="CT16" i="9" a="1"/>
  <c r="CT16" i="9" s="1"/>
  <c r="CB16" i="9" a="1"/>
  <c r="CB16" i="9" s="1"/>
  <c r="BJ16" i="9" a="1"/>
  <c r="BJ16" i="9" s="1"/>
  <c r="AR16" i="9" a="1"/>
  <c r="AR16" i="9" s="1"/>
  <c r="AI16" i="9"/>
  <c r="AF16" i="9"/>
  <c r="AE16" i="9"/>
  <c r="AA16" i="9" a="1"/>
  <c r="AA16" i="9"/>
  <c r="V16" i="9"/>
  <c r="W17" i="9" s="1"/>
  <c r="Q16" i="9"/>
  <c r="K16" i="9"/>
  <c r="E16" i="9"/>
  <c r="AI15" i="9"/>
  <c r="AF15" i="9"/>
  <c r="AE15" i="9"/>
  <c r="AA15" i="9" a="1"/>
  <c r="AA15" i="9"/>
  <c r="V15" i="9"/>
  <c r="W16" i="9" s="1"/>
  <c r="Q15" i="9"/>
  <c r="K15" i="9"/>
  <c r="E15" i="9"/>
  <c r="CY14" i="9" a="1"/>
  <c r="CY14" i="9" s="1"/>
  <c r="AI14" i="9"/>
  <c r="AF14" i="9"/>
  <c r="AE14" i="9"/>
  <c r="AA14" i="9" a="1"/>
  <c r="AA14" i="9"/>
  <c r="V14" i="9"/>
  <c r="Q14" i="9"/>
  <c r="K14" i="9"/>
  <c r="E14" i="9"/>
  <c r="AI13" i="9"/>
  <c r="AF13" i="9"/>
  <c r="AE13" i="9"/>
  <c r="Q13" i="9"/>
  <c r="K13" i="9"/>
  <c r="E13" i="9"/>
  <c r="EQ12" i="9" a="1"/>
  <c r="EQ12" i="9" s="1"/>
  <c r="BW12" i="9" a="1"/>
  <c r="BW12" i="9" s="1"/>
  <c r="AI12" i="9"/>
  <c r="AF12" i="9"/>
  <c r="AE12" i="9"/>
  <c r="Q12" i="9"/>
  <c r="K12" i="9"/>
  <c r="E12" i="9"/>
  <c r="CY11" i="9" a="1"/>
  <c r="CY11" i="9" s="1"/>
  <c r="AI11" i="9"/>
  <c r="AF11" i="9"/>
  <c r="AE11" i="9"/>
  <c r="Q11" i="9"/>
  <c r="K11" i="9"/>
  <c r="E11" i="9"/>
  <c r="AI10" i="9"/>
  <c r="AF10" i="9"/>
  <c r="AE10" i="9"/>
  <c r="Q10" i="9"/>
  <c r="K10" i="9"/>
  <c r="E10" i="9"/>
  <c r="FB9" i="9" a="1"/>
  <c r="FB9" i="9" s="1"/>
  <c r="FA9" i="9" a="1"/>
  <c r="FA9" i="9" s="1"/>
  <c r="EZ9" i="9" a="1"/>
  <c r="EZ9" i="9" s="1"/>
  <c r="EY9" i="9" a="1"/>
  <c r="EY9" i="9"/>
  <c r="EX9" i="9" a="1"/>
  <c r="EX9" i="9" s="1"/>
  <c r="EW9" i="9" a="1"/>
  <c r="EW9" i="9" s="1"/>
  <c r="EV9" i="9" a="1"/>
  <c r="EV9" i="9" s="1"/>
  <c r="EU9" i="9" a="1"/>
  <c r="EU9" i="9" s="1"/>
  <c r="ET9" i="9" a="1"/>
  <c r="ET9" i="9" s="1"/>
  <c r="ES9" i="9" a="1"/>
  <c r="ES9" i="9"/>
  <c r="ER9" i="9" a="1"/>
  <c r="ER9" i="9" s="1"/>
  <c r="EQ9" i="9" a="1"/>
  <c r="EQ9" i="9" s="1"/>
  <c r="EP9" i="9" a="1"/>
  <c r="EP9" i="9" s="1"/>
  <c r="EO9" i="9" a="1"/>
  <c r="EO9" i="9" s="1"/>
  <c r="EN9" i="9" a="1"/>
  <c r="EN9" i="9" s="1"/>
  <c r="EM9" i="9" a="1"/>
  <c r="EM9" i="9"/>
  <c r="EL9" i="9" a="1"/>
  <c r="EL9" i="9" s="1"/>
  <c r="EK9" i="9" a="1"/>
  <c r="EK9" i="9" s="1"/>
  <c r="EJ9" i="9" a="1"/>
  <c r="EJ9" i="9" s="1"/>
  <c r="EI9" i="9" a="1"/>
  <c r="EI9" i="9" s="1"/>
  <c r="EH9" i="9" a="1"/>
  <c r="EH9" i="9" s="1"/>
  <c r="EG9" i="9" a="1"/>
  <c r="EG9" i="9"/>
  <c r="EF9" i="9" a="1"/>
  <c r="EF9" i="9"/>
  <c r="EE9" i="9" a="1"/>
  <c r="EE9" i="9"/>
  <c r="ED9" i="9" a="1"/>
  <c r="ED9" i="9"/>
  <c r="EC9" i="9" a="1"/>
  <c r="EC9" i="9"/>
  <c r="EB9" i="9" a="1"/>
  <c r="EB9" i="9" s="1"/>
  <c r="EA9" i="9" a="1"/>
  <c r="EA9" i="9" s="1"/>
  <c r="DZ9" i="9" a="1"/>
  <c r="DZ9" i="9"/>
  <c r="DY9" i="9" a="1"/>
  <c r="DY9" i="9" s="1"/>
  <c r="DX9" i="9" a="1"/>
  <c r="DX9" i="9" s="1"/>
  <c r="DW9" i="9" a="1"/>
  <c r="DW9" i="9" s="1"/>
  <c r="DV9" i="9" a="1"/>
  <c r="DV9" i="9" s="1"/>
  <c r="DU9" i="9" a="1"/>
  <c r="DU9" i="9" s="1"/>
  <c r="DT9" i="9" a="1"/>
  <c r="DT9" i="9"/>
  <c r="DS9" i="9" a="1"/>
  <c r="DS9" i="9"/>
  <c r="DR9" i="9" a="1"/>
  <c r="DR9" i="9"/>
  <c r="DQ9" i="9" a="1"/>
  <c r="DQ9" i="9"/>
  <c r="DP9" i="9" a="1"/>
  <c r="DP9" i="9" s="1"/>
  <c r="DO9" i="9" a="1"/>
  <c r="DO9" i="9" s="1"/>
  <c r="DN9" i="9" a="1"/>
  <c r="DN9" i="9" s="1"/>
  <c r="DM9" i="9" a="1"/>
  <c r="DM9" i="9"/>
  <c r="DL9" i="9" a="1"/>
  <c r="DL9" i="9" s="1"/>
  <c r="DK9" i="9" a="1"/>
  <c r="DK9" i="9" s="1"/>
  <c r="DJ9" i="9" a="1"/>
  <c r="DJ9" i="9" s="1"/>
  <c r="DI9" i="9" a="1"/>
  <c r="DI9" i="9"/>
  <c r="DH9" i="9" a="1"/>
  <c r="DH9" i="9" s="1"/>
  <c r="DG9" i="9" a="1"/>
  <c r="DG9" i="9"/>
  <c r="DF9" i="9" a="1"/>
  <c r="DF9" i="9"/>
  <c r="DE9" i="9" a="1"/>
  <c r="DE9" i="9"/>
  <c r="DD9" i="9" a="1"/>
  <c r="DD9" i="9" s="1"/>
  <c r="DC9" i="9" a="1"/>
  <c r="DC9" i="9" s="1"/>
  <c r="DB9" i="9" a="1"/>
  <c r="DB9" i="9" s="1"/>
  <c r="DA9" i="9" a="1"/>
  <c r="DA9" i="9" s="1"/>
  <c r="CZ9" i="9" a="1"/>
  <c r="CZ9" i="9"/>
  <c r="CY9" i="9" a="1"/>
  <c r="CY9" i="9" s="1"/>
  <c r="CX9" i="9" a="1"/>
  <c r="CX9" i="9" s="1"/>
  <c r="CW9" i="9" a="1"/>
  <c r="CW9" i="9"/>
  <c r="CV9" i="9" a="1"/>
  <c r="CV9" i="9"/>
  <c r="CU9" i="9" a="1"/>
  <c r="CU9" i="9" s="1"/>
  <c r="CT9" i="9" a="1"/>
  <c r="CT9" i="9"/>
  <c r="CS9" i="9" a="1"/>
  <c r="CS9" i="9"/>
  <c r="CR9" i="9" a="1"/>
  <c r="CR9" i="9" s="1"/>
  <c r="CQ9" i="9" a="1"/>
  <c r="CQ9" i="9" s="1"/>
  <c r="CP9" i="9" a="1"/>
  <c r="CP9" i="9" s="1"/>
  <c r="CO9" i="9" a="1"/>
  <c r="CO9" i="9" s="1"/>
  <c r="CN9" i="9" a="1"/>
  <c r="CN9" i="9" s="1"/>
  <c r="CM9" i="9" a="1"/>
  <c r="CM9" i="9"/>
  <c r="CL9" i="9" a="1"/>
  <c r="CL9" i="9" s="1"/>
  <c r="CK9" i="9" a="1"/>
  <c r="CK9" i="9"/>
  <c r="CJ9" i="9" a="1"/>
  <c r="CJ9" i="9"/>
  <c r="CI9" i="9" a="1"/>
  <c r="CI9" i="9" s="1"/>
  <c r="CH9" i="9" a="1"/>
  <c r="CH9" i="9" s="1"/>
  <c r="CG9" i="9" a="1"/>
  <c r="CG9" i="9" s="1"/>
  <c r="CF9" i="9" a="1"/>
  <c r="CF9" i="9" s="1"/>
  <c r="CE9" i="9" a="1"/>
  <c r="CE9" i="9"/>
  <c r="CD9" i="9" a="1"/>
  <c r="CD9" i="9"/>
  <c r="CC9" i="9" a="1"/>
  <c r="CC9" i="9" s="1"/>
  <c r="CB9" i="9" a="1"/>
  <c r="CB9" i="9" s="1"/>
  <c r="CA9" i="9" a="1"/>
  <c r="CA9" i="9" s="1"/>
  <c r="BZ9" i="9" a="1"/>
  <c r="BZ9" i="9" s="1"/>
  <c r="BY9" i="9" a="1"/>
  <c r="BY9" i="9"/>
  <c r="BX9" i="9" a="1"/>
  <c r="BX9" i="9"/>
  <c r="BW9" i="9" a="1"/>
  <c r="BW9" i="9" s="1"/>
  <c r="BV9" i="9" a="1"/>
  <c r="BV9" i="9" s="1"/>
  <c r="BU9" i="9" a="1"/>
  <c r="BU9" i="9" s="1"/>
  <c r="BT9" i="9" a="1"/>
  <c r="BT9" i="9" s="1"/>
  <c r="BS9" i="9" a="1"/>
  <c r="BS9" i="9" s="1"/>
  <c r="BR9" i="9" a="1"/>
  <c r="BR9" i="9"/>
  <c r="BQ9" i="9" a="1"/>
  <c r="BQ9" i="9" s="1"/>
  <c r="BP9" i="9" a="1"/>
  <c r="BP9" i="9" s="1"/>
  <c r="BO9" i="9" a="1"/>
  <c r="BO9" i="9" s="1"/>
  <c r="BN9" i="9" a="1"/>
  <c r="BN9" i="9" s="1"/>
  <c r="BM9" i="9" a="1"/>
  <c r="BM9" i="9"/>
  <c r="BL9" i="9" a="1"/>
  <c r="BL9" i="9" s="1"/>
  <c r="BK9" i="9" a="1"/>
  <c r="BK9" i="9" s="1"/>
  <c r="BJ9" i="9" a="1"/>
  <c r="BJ9" i="9"/>
  <c r="BI9" i="9" a="1"/>
  <c r="BI9" i="9"/>
  <c r="BH9" i="9" a="1"/>
  <c r="BH9" i="9" s="1"/>
  <c r="BG9" i="9" a="1"/>
  <c r="BG9" i="9" s="1"/>
  <c r="BF9" i="9" a="1"/>
  <c r="BF9" i="9" s="1"/>
  <c r="BE9" i="9" a="1"/>
  <c r="BE9" i="9" s="1"/>
  <c r="BD9" i="9" a="1"/>
  <c r="BD9" i="9" s="1"/>
  <c r="BC9" i="9" a="1"/>
  <c r="BC9" i="9" s="1"/>
  <c r="BB9" i="9" a="1"/>
  <c r="BB9" i="9" s="1"/>
  <c r="BA9" i="9" a="1"/>
  <c r="BA9" i="9"/>
  <c r="AZ9" i="9" a="1"/>
  <c r="AZ9" i="9" s="1"/>
  <c r="AY9" i="9" a="1"/>
  <c r="AY9" i="9" s="1"/>
  <c r="AX9" i="9" a="1"/>
  <c r="AX9" i="9"/>
  <c r="AW9" i="9" a="1"/>
  <c r="AW9" i="9"/>
  <c r="AV9" i="9" a="1"/>
  <c r="AV9" i="9" s="1"/>
  <c r="AU9" i="9" a="1"/>
  <c r="AU9" i="9" s="1"/>
  <c r="AT9" i="9" a="1"/>
  <c r="AT9" i="9" s="1"/>
  <c r="AS9" i="9" a="1"/>
  <c r="AS9" i="9" s="1"/>
  <c r="AR9" i="9" a="1"/>
  <c r="AR9" i="9" s="1"/>
  <c r="AQ9" i="9" a="1"/>
  <c r="AQ9" i="9"/>
  <c r="AP9" i="9" a="1"/>
  <c r="AP9" i="9" s="1"/>
  <c r="AO9" i="9" a="1"/>
  <c r="AO9" i="9" s="1"/>
  <c r="AN9" i="9" a="1"/>
  <c r="AN9" i="9" s="1"/>
  <c r="AM9" i="9" a="1"/>
  <c r="AM9" i="9" s="1"/>
  <c r="AL9" i="9" a="1"/>
  <c r="AL9" i="9" s="1"/>
  <c r="AK9" i="9" a="1"/>
  <c r="AK9" i="9"/>
  <c r="AI9" i="9"/>
  <c r="AF9" i="9"/>
  <c r="AE9" i="9"/>
  <c r="Q9" i="9"/>
  <c r="K9" i="9"/>
  <c r="E9" i="9"/>
  <c r="FB8" i="9" a="1"/>
  <c r="FB8" i="9"/>
  <c r="FA8" i="9" a="1"/>
  <c r="FA8" i="9"/>
  <c r="EZ8" i="9" a="1"/>
  <c r="EZ8" i="9"/>
  <c r="EY8" i="9" a="1"/>
  <c r="EY8" i="9" s="1"/>
  <c r="EX8" i="9" a="1"/>
  <c r="EX8" i="9" s="1"/>
  <c r="EW8" i="9" a="1"/>
  <c r="EW8" i="9" s="1"/>
  <c r="EV8" i="9" a="1"/>
  <c r="EV8" i="9"/>
  <c r="EU8" i="9" a="1"/>
  <c r="EU8" i="9" s="1"/>
  <c r="ET8" i="9" a="1"/>
  <c r="ET8" i="9" s="1"/>
  <c r="ES8" i="9" a="1"/>
  <c r="ES8" i="9" s="1"/>
  <c r="ER8" i="9" a="1"/>
  <c r="ER8" i="9" s="1"/>
  <c r="EQ8" i="9" a="1"/>
  <c r="EQ8" i="9"/>
  <c r="EP8" i="9" a="1"/>
  <c r="EP8" i="9" s="1"/>
  <c r="EO8" i="9" a="1"/>
  <c r="EO8" i="9" s="1"/>
  <c r="EN8" i="9" a="1"/>
  <c r="EN8" i="9"/>
  <c r="EM8" i="9" a="1"/>
  <c r="EM8" i="9" s="1"/>
  <c r="EL8" i="9" a="1"/>
  <c r="EL8" i="9" s="1"/>
  <c r="EK8" i="9" a="1"/>
  <c r="EK8" i="9" s="1"/>
  <c r="EJ8" i="9" a="1"/>
  <c r="EJ8" i="9"/>
  <c r="EI8" i="9" a="1"/>
  <c r="EI8" i="9" s="1"/>
  <c r="EH8" i="9" a="1"/>
  <c r="EH8" i="9" s="1"/>
  <c r="EG8" i="9" a="1"/>
  <c r="EG8" i="9" s="1"/>
  <c r="EF8" i="9" a="1"/>
  <c r="EF8" i="9" s="1"/>
  <c r="EE8" i="9" a="1"/>
  <c r="EE8" i="9" s="1"/>
  <c r="ED8" i="9" a="1"/>
  <c r="ED8" i="9" s="1"/>
  <c r="EC8" i="9" a="1"/>
  <c r="EC8" i="9" s="1"/>
  <c r="EB8" i="9" a="1"/>
  <c r="EB8" i="9" s="1"/>
  <c r="EA8" i="9" a="1"/>
  <c r="EA8" i="9" s="1"/>
  <c r="DZ8" i="9" a="1"/>
  <c r="DZ8" i="9" s="1"/>
  <c r="DY8" i="9" a="1"/>
  <c r="DY8" i="9" s="1"/>
  <c r="DX8" i="9" a="1"/>
  <c r="DX8" i="9"/>
  <c r="DW8" i="9" a="1"/>
  <c r="DW8" i="9" s="1"/>
  <c r="DV8" i="9" a="1"/>
  <c r="DV8" i="9" s="1"/>
  <c r="DU8" i="9" a="1"/>
  <c r="DU8" i="9" s="1"/>
  <c r="DT8" i="9" a="1"/>
  <c r="DT8" i="9" s="1"/>
  <c r="DS8" i="9" a="1"/>
  <c r="DS8" i="9"/>
  <c r="DR8" i="9" a="1"/>
  <c r="DR8" i="9" s="1"/>
  <c r="DQ8" i="9" a="1"/>
  <c r="DQ8" i="9" s="1"/>
  <c r="DP8" i="9" a="1"/>
  <c r="DP8" i="9"/>
  <c r="DO8" i="9" a="1"/>
  <c r="DO8" i="9" s="1"/>
  <c r="DN8" i="9" a="1"/>
  <c r="DN8" i="9" s="1"/>
  <c r="DM8" i="9" a="1"/>
  <c r="DM8" i="9"/>
  <c r="DL8" i="9" a="1"/>
  <c r="DL8" i="9" s="1"/>
  <c r="DK8" i="9" a="1"/>
  <c r="DK8" i="9" s="1"/>
  <c r="DJ8" i="9" a="1"/>
  <c r="DJ8" i="9" s="1"/>
  <c r="DI8" i="9" a="1"/>
  <c r="DI8" i="9" s="1"/>
  <c r="DH8" i="9" a="1"/>
  <c r="DH8" i="9" s="1"/>
  <c r="DG8" i="9" a="1"/>
  <c r="DG8" i="9" s="1"/>
  <c r="DF8" i="9" a="1"/>
  <c r="DF8" i="9" s="1"/>
  <c r="DE8" i="9" a="1"/>
  <c r="DE8" i="9" s="1"/>
  <c r="DD8" i="9" a="1"/>
  <c r="DD8" i="9" s="1"/>
  <c r="DC8" i="9" a="1"/>
  <c r="DC8" i="9" s="1"/>
  <c r="DB8" i="9" a="1"/>
  <c r="DB8" i="9" s="1"/>
  <c r="DA8" i="9" a="1"/>
  <c r="DA8" i="9" s="1"/>
  <c r="CZ8" i="9" a="1"/>
  <c r="CZ8" i="9"/>
  <c r="CY8" i="9" a="1"/>
  <c r="CY8" i="9" s="1"/>
  <c r="CX8" i="9" a="1"/>
  <c r="CX8" i="9" s="1"/>
  <c r="CW8" i="9" a="1"/>
  <c r="CW8" i="9" s="1"/>
  <c r="CV8" i="9" a="1"/>
  <c r="CV8" i="9" s="1"/>
  <c r="CU8" i="9" a="1"/>
  <c r="CU8" i="9"/>
  <c r="CT8" i="9" a="1"/>
  <c r="CT8" i="9" s="1"/>
  <c r="CS8" i="9" a="1"/>
  <c r="CS8" i="9" s="1"/>
  <c r="CR8" i="9" a="1"/>
  <c r="CR8" i="9"/>
  <c r="CQ8" i="9" a="1"/>
  <c r="CQ8" i="9" s="1"/>
  <c r="CP8" i="9" a="1"/>
  <c r="CP8" i="9" s="1"/>
  <c r="CO8" i="9" a="1"/>
  <c r="CO8" i="9" s="1"/>
  <c r="CN8" i="9" a="1"/>
  <c r="CN8" i="9" s="1"/>
  <c r="CM8" i="9" a="1"/>
  <c r="CM8" i="9" s="1"/>
  <c r="CL8" i="9" a="1"/>
  <c r="CL8" i="9"/>
  <c r="CK8" i="9" a="1"/>
  <c r="CK8" i="9" s="1"/>
  <c r="CJ8" i="9" a="1"/>
  <c r="CJ8" i="9" s="1"/>
  <c r="CI8" i="9" a="1"/>
  <c r="CI8" i="9" s="1"/>
  <c r="CH8" i="9" a="1"/>
  <c r="CH8" i="9" s="1"/>
  <c r="CG8" i="9" a="1"/>
  <c r="CG8" i="9" s="1"/>
  <c r="CF8" i="9" a="1"/>
  <c r="CF8" i="9"/>
  <c r="CE8" i="9" a="1"/>
  <c r="CE8" i="9" s="1"/>
  <c r="CD8" i="9" a="1"/>
  <c r="CD8" i="9" s="1"/>
  <c r="CC8" i="9" a="1"/>
  <c r="CC8" i="9" s="1"/>
  <c r="CB8" i="9" a="1"/>
  <c r="CB8" i="9" s="1"/>
  <c r="CA8" i="9" a="1"/>
  <c r="CA8" i="9" s="1"/>
  <c r="BZ8" i="9" a="1"/>
  <c r="BZ8" i="9" s="1"/>
  <c r="BY8" i="9" a="1"/>
  <c r="BY8" i="9" s="1"/>
  <c r="BX8" i="9" a="1"/>
  <c r="BX8" i="9" s="1"/>
  <c r="BW8" i="9" a="1"/>
  <c r="BW8" i="9" s="1"/>
  <c r="BV8" i="9" a="1"/>
  <c r="BV8" i="9" s="1"/>
  <c r="BU8" i="9" a="1"/>
  <c r="BU8" i="9" s="1"/>
  <c r="BT8" i="9" a="1"/>
  <c r="BT8" i="9" s="1"/>
  <c r="BS8" i="9" a="1"/>
  <c r="BS8" i="9" s="1"/>
  <c r="BR8" i="9" a="1"/>
  <c r="BR8" i="9" s="1"/>
  <c r="BQ8" i="9" a="1"/>
  <c r="BQ8" i="9" s="1"/>
  <c r="BP8" i="9" a="1"/>
  <c r="BP8" i="9" s="1"/>
  <c r="BO8" i="9" a="1"/>
  <c r="BO8" i="9" s="1"/>
  <c r="BN8" i="9" a="1"/>
  <c r="BN8" i="9" s="1"/>
  <c r="BM8" i="9" a="1"/>
  <c r="BM8" i="9" s="1"/>
  <c r="BL8" i="9" a="1"/>
  <c r="BL8" i="9" s="1"/>
  <c r="BK8" i="9" a="1"/>
  <c r="BK8" i="9" s="1"/>
  <c r="BJ8" i="9" a="1"/>
  <c r="BJ8" i="9" s="1"/>
  <c r="BI8" i="9" a="1"/>
  <c r="BI8" i="9" s="1"/>
  <c r="BH8" i="9" a="1"/>
  <c r="BH8" i="9" s="1"/>
  <c r="BG8" i="9" a="1"/>
  <c r="BG8" i="9" s="1"/>
  <c r="BF8" i="9" a="1"/>
  <c r="BF8" i="9" s="1"/>
  <c r="BE8" i="9" a="1"/>
  <c r="BE8" i="9" s="1"/>
  <c r="BD8" i="9" a="1"/>
  <c r="BD8" i="9" s="1"/>
  <c r="BC8" i="9" a="1"/>
  <c r="BC8" i="9" s="1"/>
  <c r="BB8" i="9" a="1"/>
  <c r="BB8" i="9" s="1"/>
  <c r="BA8" i="9" a="1"/>
  <c r="BA8" i="9" s="1"/>
  <c r="AZ8" i="9" a="1"/>
  <c r="AZ8" i="9" s="1"/>
  <c r="AY8" i="9" a="1"/>
  <c r="AY8" i="9" s="1"/>
  <c r="AX8" i="9" a="1"/>
  <c r="AX8" i="9" s="1"/>
  <c r="AW8" i="9" a="1"/>
  <c r="AW8" i="9" s="1"/>
  <c r="AV8" i="9" a="1"/>
  <c r="AV8" i="9" s="1"/>
  <c r="AU8" i="9" a="1"/>
  <c r="AU8" i="9" s="1"/>
  <c r="AT8" i="9" a="1"/>
  <c r="AT8" i="9" s="1"/>
  <c r="AS8" i="9" a="1"/>
  <c r="AS8" i="9" s="1"/>
  <c r="AR8" i="9" a="1"/>
  <c r="AR8" i="9" s="1"/>
  <c r="AQ8" i="9" a="1"/>
  <c r="AQ8" i="9" s="1"/>
  <c r="AP8" i="9" a="1"/>
  <c r="AP8" i="9" s="1"/>
  <c r="AO8" i="9" a="1"/>
  <c r="AO8" i="9" s="1"/>
  <c r="AN8" i="9" a="1"/>
  <c r="AN8" i="9" s="1"/>
  <c r="AM8" i="9" a="1"/>
  <c r="AM8" i="9" s="1"/>
  <c r="AL8" i="9" a="1"/>
  <c r="AL8" i="9" s="1"/>
  <c r="AK8" i="9" a="1"/>
  <c r="AK8" i="9" s="1"/>
  <c r="AI8" i="9"/>
  <c r="AF8" i="9"/>
  <c r="AE8" i="9"/>
  <c r="R8" i="9" a="1"/>
  <c r="R8" i="9" s="1"/>
  <c r="Q8" i="9"/>
  <c r="K8" i="9"/>
  <c r="E8" i="9"/>
  <c r="AJ7" i="9"/>
  <c r="EP16" i="9" s="1" a="1"/>
  <c r="EP16" i="9" s="1"/>
  <c r="AI7" i="9"/>
  <c r="AF7" i="9"/>
  <c r="AE7" i="9"/>
  <c r="Q7" i="9"/>
  <c r="K7" i="9"/>
  <c r="E7" i="9"/>
  <c r="AJ6" i="9"/>
  <c r="AI6" i="9"/>
  <c r="AF6" i="9"/>
  <c r="AE6" i="9"/>
  <c r="Q6" i="9"/>
  <c r="K6" i="9"/>
  <c r="E6" i="9"/>
  <c r="AJ5" i="9"/>
  <c r="DW14" i="9" s="1" a="1"/>
  <c r="DW14" i="9" s="1"/>
  <c r="AI5" i="9"/>
  <c r="AF5" i="9"/>
  <c r="AE5" i="9"/>
  <c r="AC5" i="9" a="1"/>
  <c r="AC5" i="9" s="1"/>
  <c r="AB5" i="9" a="1"/>
  <c r="AB5" i="9" s="1"/>
  <c r="AA5" i="9"/>
  <c r="Z5" i="9" a="1"/>
  <c r="Z5" i="9"/>
  <c r="Y5" i="9"/>
  <c r="Q5" i="9"/>
  <c r="K5" i="9"/>
  <c r="E5" i="9"/>
  <c r="DV4" i="9" a="1"/>
  <c r="DV4" i="9" s="1"/>
  <c r="BN4" i="9" a="1"/>
  <c r="BN4" i="9" s="1"/>
  <c r="BB4" i="9" a="1"/>
  <c r="BB4" i="9" s="1"/>
  <c r="AJ4" i="9"/>
  <c r="AI4" i="9"/>
  <c r="AF4" i="9"/>
  <c r="AE4" i="9"/>
  <c r="AB4" i="9" a="1"/>
  <c r="AB4" i="9" s="1"/>
  <c r="AA4" i="9"/>
  <c r="Z4" i="9" a="1"/>
  <c r="Z4" i="9"/>
  <c r="Y4" i="9"/>
  <c r="Q4" i="9"/>
  <c r="K4" i="9"/>
  <c r="E4" i="9"/>
  <c r="AJ3" i="9"/>
  <c r="DY12" i="9" s="1" a="1"/>
  <c r="DY12" i="9" s="1"/>
  <c r="AH3" i="9"/>
  <c r="AI3" i="9" s="1"/>
  <c r="AF3" i="9"/>
  <c r="AE3" i="9"/>
  <c r="AD3" i="9" a="1"/>
  <c r="AD3" i="9"/>
  <c r="X3" i="9"/>
  <c r="Y3" i="9" s="1"/>
  <c r="Z3" i="9" s="1" a="1"/>
  <c r="Z3" i="9" s="1"/>
  <c r="S3" i="9" a="1"/>
  <c r="S3" i="9" s="1"/>
  <c r="Q3" i="9"/>
  <c r="N3" i="9" a="1"/>
  <c r="N3" i="9" s="1"/>
  <c r="L3" i="9" a="1"/>
  <c r="L3" i="9" s="1"/>
  <c r="K3" i="9"/>
  <c r="G3" i="9" a="1"/>
  <c r="G3" i="9" s="1"/>
  <c r="E3" i="9"/>
  <c r="AJ2" i="9"/>
  <c r="DK11" i="9" s="1" a="1"/>
  <c r="DK11" i="9" s="1"/>
  <c r="AH2" i="9"/>
  <c r="W2" i="4" s="1" a="1"/>
  <c r="W2" i="4" s="1"/>
  <c r="AF2" i="9"/>
  <c r="AE2" i="9"/>
  <c r="Z2" i="9" a="1"/>
  <c r="Z2" i="9" s="1"/>
  <c r="Y2" i="9"/>
  <c r="AA2" i="9" s="1"/>
  <c r="AB2" i="9" s="1" a="1"/>
  <c r="AB2" i="9" s="1"/>
  <c r="X2" i="9"/>
  <c r="Q2" i="9"/>
  <c r="N2" i="9" a="1"/>
  <c r="N2" i="9"/>
  <c r="K2" i="9"/>
  <c r="E2" i="9"/>
  <c r="ET1" i="9"/>
  <c r="EH1" i="9"/>
  <c r="DV1" i="9"/>
  <c r="DJ1" i="9"/>
  <c r="CX1" i="9"/>
  <c r="CL1" i="9"/>
  <c r="CL4" i="9" s="1" a="1"/>
  <c r="CL4" i="9" s="1"/>
  <c r="BZ1" i="9"/>
  <c r="BZ4" i="9" s="1" a="1"/>
  <c r="BZ4" i="9" s="1"/>
  <c r="BN1" i="9"/>
  <c r="BB1" i="9"/>
  <c r="AP1" i="9"/>
  <c r="AJ1" i="9" a="1"/>
  <c r="ES1" i="9" s="1"/>
  <c r="AH1" i="9"/>
  <c r="AI1" i="9" s="1"/>
  <c r="AF1" i="9"/>
  <c r="AE1" i="9"/>
  <c r="T1" i="9"/>
  <c r="S1" i="9"/>
  <c r="S7" i="9" s="1" a="1"/>
  <c r="S7" i="9" s="1"/>
  <c r="R1" i="9"/>
  <c r="R4" i="9" s="1" a="1"/>
  <c r="R4" i="9" s="1"/>
  <c r="N1" i="9"/>
  <c r="N5" i="9" s="1" a="1"/>
  <c r="N5" i="9" s="1"/>
  <c r="M1" i="9"/>
  <c r="M5" i="9" s="1" a="1"/>
  <c r="M5" i="9" s="1"/>
  <c r="L1" i="9"/>
  <c r="L5" i="9" s="1" a="1"/>
  <c r="L5" i="9" s="1"/>
  <c r="H1" i="9"/>
  <c r="G1" i="9"/>
  <c r="G6" i="9" s="1" a="1"/>
  <c r="G6" i="9" s="1"/>
  <c r="F1" i="9"/>
  <c r="F7" i="9" s="1" a="1"/>
  <c r="F7" i="9" s="1"/>
  <c r="AI20" i="8"/>
  <c r="AE20" i="8"/>
  <c r="W20" i="8"/>
  <c r="S20" i="8"/>
  <c r="K20" i="8"/>
  <c r="G20" i="8"/>
  <c r="AI19" i="8"/>
  <c r="AE19" i="8"/>
  <c r="W19" i="8"/>
  <c r="S19" i="8"/>
  <c r="K19" i="8"/>
  <c r="G19" i="8"/>
  <c r="AI18" i="8"/>
  <c r="AE18" i="8"/>
  <c r="W18" i="8"/>
  <c r="S18" i="8"/>
  <c r="K18" i="8"/>
  <c r="G18" i="8"/>
  <c r="AI17" i="8"/>
  <c r="AF17" i="8"/>
  <c r="AE17" i="8"/>
  <c r="AD17" i="8"/>
  <c r="AB17" i="8"/>
  <c r="W17" i="8"/>
  <c r="T17" i="8"/>
  <c r="S17" i="8"/>
  <c r="R17" i="8"/>
  <c r="P17" i="8"/>
  <c r="K17" i="8"/>
  <c r="H17" i="8"/>
  <c r="G17" i="8"/>
  <c r="F17" i="8"/>
  <c r="D17" i="8"/>
  <c r="AI16" i="8"/>
  <c r="AF16" i="8"/>
  <c r="AE16" i="8"/>
  <c r="AD16" i="8"/>
  <c r="AB16" i="8"/>
  <c r="W16" i="8"/>
  <c r="T16" i="8"/>
  <c r="S16" i="8"/>
  <c r="R16" i="8"/>
  <c r="P16" i="8"/>
  <c r="K16" i="8"/>
  <c r="H16" i="8"/>
  <c r="G16" i="8"/>
  <c r="F16" i="8"/>
  <c r="D16" i="8"/>
  <c r="AI15" i="8"/>
  <c r="AH15" i="8"/>
  <c r="AF15" i="8"/>
  <c r="AE15" i="8"/>
  <c r="AD15" i="8"/>
  <c r="AB15" i="8"/>
  <c r="W15" i="8"/>
  <c r="V15" i="8"/>
  <c r="T15" i="8"/>
  <c r="S15" i="8"/>
  <c r="R15" i="8"/>
  <c r="P15" i="8"/>
  <c r="K15" i="8"/>
  <c r="J15" i="8"/>
  <c r="H15" i="8"/>
  <c r="G15" i="8"/>
  <c r="F15" i="8"/>
  <c r="D15" i="8"/>
  <c r="AI14" i="8"/>
  <c r="AH14" i="8"/>
  <c r="AF14" i="8"/>
  <c r="AE14" i="8"/>
  <c r="AD14" i="8"/>
  <c r="AC14" i="8"/>
  <c r="AB14" i="8"/>
  <c r="AA14" i="8"/>
  <c r="W14" i="8"/>
  <c r="V14" i="8"/>
  <c r="T14" i="8"/>
  <c r="S14" i="8"/>
  <c r="R14" i="8"/>
  <c r="Q14" i="8"/>
  <c r="P14" i="8"/>
  <c r="O14" i="8"/>
  <c r="K14" i="8"/>
  <c r="J14" i="8"/>
  <c r="H14" i="8"/>
  <c r="G14" i="8"/>
  <c r="F14" i="8"/>
  <c r="E14" i="8"/>
  <c r="D14" i="8"/>
  <c r="C14" i="8"/>
  <c r="AI13" i="8"/>
  <c r="AH13" i="8"/>
  <c r="AG13" i="8"/>
  <c r="AF13" i="8"/>
  <c r="AE13" i="8"/>
  <c r="AD13" i="8"/>
  <c r="AC13" i="8"/>
  <c r="AB13" i="8"/>
  <c r="AA13" i="8"/>
  <c r="W13" i="8"/>
  <c r="V13" i="8"/>
  <c r="U13" i="8"/>
  <c r="T13" i="8"/>
  <c r="S13" i="8"/>
  <c r="R13" i="8"/>
  <c r="Q13" i="8"/>
  <c r="P13" i="8"/>
  <c r="O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X12" i="8"/>
  <c r="W12" i="8"/>
  <c r="V12" i="8"/>
  <c r="U12" i="8"/>
  <c r="T12" i="8"/>
  <c r="S12" i="8"/>
  <c r="R12" i="8"/>
  <c r="Q12" i="8"/>
  <c r="P12" i="8"/>
  <c r="O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X11" i="8"/>
  <c r="W11" i="8"/>
  <c r="V11" i="8"/>
  <c r="U11" i="8"/>
  <c r="T11" i="8"/>
  <c r="S11" i="8"/>
  <c r="R11" i="8"/>
  <c r="Q11" i="8"/>
  <c r="P11" i="8"/>
  <c r="O11" i="8"/>
  <c r="N11" i="8"/>
  <c r="L11" i="8"/>
  <c r="K11" i="8"/>
  <c r="J11" i="8"/>
  <c r="I11" i="8"/>
  <c r="H11" i="8"/>
  <c r="G11" i="8"/>
  <c r="F11" i="8"/>
  <c r="E11" i="8"/>
  <c r="D11" i="8"/>
  <c r="C11" i="8"/>
  <c r="B11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D4" i="6" a="1"/>
  <c r="D4" i="6"/>
  <c r="B4" i="6" a="1"/>
  <c r="B4" i="6"/>
  <c r="D3" i="6" a="1"/>
  <c r="D3" i="6"/>
  <c r="B3" i="6" a="1"/>
  <c r="B3" i="6"/>
  <c r="D2" i="6" a="1"/>
  <c r="D2" i="6"/>
  <c r="B2" i="6" a="1"/>
  <c r="B2" i="6" s="1"/>
  <c r="X123" i="5"/>
  <c r="U123" i="5"/>
  <c r="J123" i="5"/>
  <c r="U121" i="5"/>
  <c r="S121" i="5"/>
  <c r="P121" i="5"/>
  <c r="O121" i="5"/>
  <c r="K121" i="5"/>
  <c r="F121" i="5"/>
  <c r="D121" i="5"/>
  <c r="K119" i="5"/>
  <c r="R26" i="1" s="1"/>
  <c r="P118" i="5"/>
  <c r="N114" i="5"/>
  <c r="N113" i="5"/>
  <c r="X108" i="5"/>
  <c r="D107" i="5"/>
  <c r="O104" i="5"/>
  <c r="J89" i="5"/>
  <c r="O85" i="5"/>
  <c r="X84" i="5"/>
  <c r="P82" i="5"/>
  <c r="D79" i="5"/>
  <c r="O71" i="5"/>
  <c r="K70" i="5"/>
  <c r="D69" i="5"/>
  <c r="Q68" i="5"/>
  <c r="D67" i="5"/>
  <c r="X63" i="5"/>
  <c r="U63" i="5"/>
  <c r="P63" i="5"/>
  <c r="Q59" i="5"/>
  <c r="T53" i="5"/>
  <c r="P52" i="5"/>
  <c r="T44" i="5"/>
  <c r="J44" i="5"/>
  <c r="X30" i="5"/>
  <c r="T30" i="5"/>
  <c r="S30" i="5"/>
  <c r="O30" i="5"/>
  <c r="J30" i="5"/>
  <c r="R53" i="1" s="1"/>
  <c r="H30" i="5"/>
  <c r="D30" i="5"/>
  <c r="Y29" i="5"/>
  <c r="W29" i="5"/>
  <c r="U29" i="5"/>
  <c r="S29" i="5"/>
  <c r="N29" i="5"/>
  <c r="K29" i="5"/>
  <c r="J29" i="5"/>
  <c r="D29" i="5"/>
  <c r="U22" i="5"/>
  <c r="D22" i="5"/>
  <c r="R89" i="1" s="1"/>
  <c r="X17" i="5"/>
  <c r="S17" i="5"/>
  <c r="U2" i="1" s="1"/>
  <c r="Y16" i="5"/>
  <c r="Q16" i="5"/>
  <c r="O16" i="5"/>
  <c r="K16" i="5"/>
  <c r="F16" i="5"/>
  <c r="D16" i="5"/>
  <c r="O11" i="5"/>
  <c r="H10" i="5"/>
  <c r="J4" i="5"/>
  <c r="G3" i="5"/>
  <c r="N2" i="5"/>
  <c r="J2" i="5"/>
  <c r="D2" i="5"/>
  <c r="A28" i="4"/>
  <c r="A27" i="4"/>
  <c r="A26" i="4"/>
  <c r="A25" i="4"/>
  <c r="W24" i="4" a="1"/>
  <c r="W24" i="4" s="1"/>
  <c r="A24" i="4"/>
  <c r="W23" i="4" a="1"/>
  <c r="W23" i="4"/>
  <c r="A23" i="4"/>
  <c r="W22" i="4" a="1"/>
  <c r="W22" i="4" s="1"/>
  <c r="S22" i="4"/>
  <c r="H22" i="4"/>
  <c r="A22" i="4"/>
  <c r="W21" i="4" a="1"/>
  <c r="W21" i="4" s="1"/>
  <c r="S21" i="4"/>
  <c r="H21" i="4"/>
  <c r="E21" i="4"/>
  <c r="A21" i="4"/>
  <c r="W20" i="4" a="1"/>
  <c r="W20" i="4"/>
  <c r="T20" i="4"/>
  <c r="S20" i="4"/>
  <c r="H20" i="4"/>
  <c r="E20" i="4"/>
  <c r="A20" i="4"/>
  <c r="W19" i="4" a="1"/>
  <c r="W19" i="4" s="1"/>
  <c r="T19" i="4"/>
  <c r="S19" i="4"/>
  <c r="M19" i="4"/>
  <c r="H19" i="4"/>
  <c r="E19" i="4"/>
  <c r="A19" i="4"/>
  <c r="W18" i="4" a="1"/>
  <c r="W18" i="4" s="1"/>
  <c r="T18" i="4"/>
  <c r="S18" i="4"/>
  <c r="M18" i="4"/>
  <c r="H18" i="4"/>
  <c r="E18" i="4"/>
  <c r="A18" i="4"/>
  <c r="W17" i="4" a="1"/>
  <c r="W17" i="4" s="1"/>
  <c r="T17" i="4"/>
  <c r="S17" i="4"/>
  <c r="M17" i="4"/>
  <c r="H17" i="4"/>
  <c r="E17" i="4"/>
  <c r="A17" i="4"/>
  <c r="W16" i="4" a="1"/>
  <c r="W16" i="4" s="1"/>
  <c r="T16" i="4"/>
  <c r="S16" i="4"/>
  <c r="M16" i="4"/>
  <c r="K16" i="4"/>
  <c r="H16" i="4"/>
  <c r="E16" i="4"/>
  <c r="A16" i="4"/>
  <c r="W15" i="4" a="1"/>
  <c r="W15" i="4"/>
  <c r="U15" i="4"/>
  <c r="T15" i="4"/>
  <c r="S15" i="4"/>
  <c r="M15" i="4"/>
  <c r="K15" i="4"/>
  <c r="I15" i="4"/>
  <c r="H15" i="4"/>
  <c r="E15" i="4"/>
  <c r="A15" i="4"/>
  <c r="W14" i="4" a="1"/>
  <c r="W14" i="4" s="1"/>
  <c r="U14" i="4"/>
  <c r="T14" i="4"/>
  <c r="S14" i="4"/>
  <c r="M14" i="4"/>
  <c r="K14" i="4"/>
  <c r="I14" i="4"/>
  <c r="H14" i="4"/>
  <c r="E14" i="4"/>
  <c r="D14" i="4"/>
  <c r="B14" i="4"/>
  <c r="A14" i="4"/>
  <c r="W13" i="4" a="1"/>
  <c r="W13" i="4"/>
  <c r="U13" i="4"/>
  <c r="T13" i="4"/>
  <c r="S13" i="4"/>
  <c r="M13" i="4"/>
  <c r="K13" i="4"/>
  <c r="J13" i="4"/>
  <c r="I13" i="4"/>
  <c r="H13" i="4"/>
  <c r="E13" i="4"/>
  <c r="D13" i="4"/>
  <c r="B13" i="4"/>
  <c r="A13" i="4"/>
  <c r="W12" i="4" a="1"/>
  <c r="W12" i="4" s="1"/>
  <c r="U12" i="4"/>
  <c r="T12" i="4"/>
  <c r="S12" i="4"/>
  <c r="M12" i="4"/>
  <c r="K12" i="4"/>
  <c r="J12" i="4"/>
  <c r="I12" i="4"/>
  <c r="H12" i="4"/>
  <c r="E12" i="4"/>
  <c r="D12" i="4"/>
  <c r="B12" i="4"/>
  <c r="A12" i="4"/>
  <c r="W11" i="4" a="1"/>
  <c r="W11" i="4"/>
  <c r="U11" i="4"/>
  <c r="T11" i="4"/>
  <c r="S11" i="4"/>
  <c r="P11" i="4"/>
  <c r="M11" i="4"/>
  <c r="K11" i="4"/>
  <c r="J11" i="4"/>
  <c r="I11" i="4"/>
  <c r="H11" i="4"/>
  <c r="G11" i="4"/>
  <c r="E11" i="4"/>
  <c r="D11" i="4"/>
  <c r="B11" i="4"/>
  <c r="A11" i="4"/>
  <c r="W10" i="4" a="1"/>
  <c r="W10" i="4"/>
  <c r="V10" i="4"/>
  <c r="U10" i="4"/>
  <c r="T10" i="4"/>
  <c r="S10" i="4"/>
  <c r="P10" i="4"/>
  <c r="N10" i="4"/>
  <c r="M10" i="4"/>
  <c r="K10" i="4"/>
  <c r="J10" i="4"/>
  <c r="I10" i="4"/>
  <c r="H10" i="4"/>
  <c r="G10" i="4"/>
  <c r="F10" i="4"/>
  <c r="E10" i="4"/>
  <c r="D10" i="4"/>
  <c r="B10" i="4"/>
  <c r="A10" i="4"/>
  <c r="W9" i="4" a="1"/>
  <c r="W9" i="4" s="1"/>
  <c r="V9" i="4"/>
  <c r="U9" i="4"/>
  <c r="T9" i="4"/>
  <c r="S9" i="4"/>
  <c r="P9" i="4"/>
  <c r="N9" i="4"/>
  <c r="M9" i="4"/>
  <c r="K9" i="4"/>
  <c r="J9" i="4"/>
  <c r="I9" i="4"/>
  <c r="H9" i="4"/>
  <c r="G9" i="4"/>
  <c r="F9" i="4"/>
  <c r="E9" i="4"/>
  <c r="D9" i="4"/>
  <c r="C9" i="4"/>
  <c r="B9" i="4"/>
  <c r="A9" i="4"/>
  <c r="W8" i="4" a="1"/>
  <c r="W8" i="4" s="1"/>
  <c r="V8" i="4"/>
  <c r="U8" i="4"/>
  <c r="T8" i="4"/>
  <c r="S8" i="4"/>
  <c r="Q8" i="4"/>
  <c r="P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W7" i="4" a="1"/>
  <c r="W7" i="4" s="1"/>
  <c r="V7" i="4"/>
  <c r="U7" i="4"/>
  <c r="T7" i="4"/>
  <c r="S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W6" i="4" a="1"/>
  <c r="W6" i="4"/>
  <c r="V6" i="4"/>
  <c r="U6" i="4"/>
  <c r="T6" i="4"/>
  <c r="S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W5" i="4" a="1"/>
  <c r="W5" i="4" s="1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W4" i="4" a="1"/>
  <c r="W4" i="4" s="1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W3" i="4" a="1"/>
  <c r="W3" i="4" s="1"/>
  <c r="W1" i="4" a="1"/>
  <c r="W1" i="4" s="1"/>
  <c r="L120" i="3"/>
  <c r="K120" i="3"/>
  <c r="L119" i="3"/>
  <c r="K119" i="3"/>
  <c r="L118" i="3"/>
  <c r="K118" i="3"/>
  <c r="L117" i="3"/>
  <c r="K117" i="3"/>
  <c r="L116" i="3"/>
  <c r="K116" i="3"/>
  <c r="L115" i="3"/>
  <c r="K115" i="3"/>
  <c r="L114" i="3"/>
  <c r="K114" i="3"/>
  <c r="L113" i="3"/>
  <c r="K113" i="3"/>
  <c r="L112" i="3"/>
  <c r="K112" i="3"/>
  <c r="L111" i="3"/>
  <c r="K111" i="3"/>
  <c r="L110" i="3"/>
  <c r="K110" i="3"/>
  <c r="L109" i="3"/>
  <c r="K109" i="3"/>
  <c r="L108" i="3"/>
  <c r="K108" i="3"/>
  <c r="L107" i="3"/>
  <c r="K107" i="3"/>
  <c r="L106" i="3"/>
  <c r="K106" i="3"/>
  <c r="L105" i="3"/>
  <c r="K105" i="3"/>
  <c r="L104" i="3"/>
  <c r="K104" i="3"/>
  <c r="L103" i="3"/>
  <c r="K103" i="3"/>
  <c r="L102" i="3"/>
  <c r="K102" i="3"/>
  <c r="L101" i="3"/>
  <c r="K101" i="3"/>
  <c r="L100" i="3"/>
  <c r="K100" i="3"/>
  <c r="L99" i="3"/>
  <c r="K99" i="3"/>
  <c r="L98" i="3"/>
  <c r="K98" i="3"/>
  <c r="L97" i="3"/>
  <c r="K97" i="3"/>
  <c r="L96" i="3"/>
  <c r="K96" i="3"/>
  <c r="L95" i="3"/>
  <c r="K95" i="3"/>
  <c r="L94" i="3"/>
  <c r="K94" i="3"/>
  <c r="L93" i="3"/>
  <c r="K93" i="3"/>
  <c r="L92" i="3"/>
  <c r="K92" i="3"/>
  <c r="L91" i="3"/>
  <c r="K91" i="3"/>
  <c r="L90" i="3"/>
  <c r="K90" i="3"/>
  <c r="L89" i="3"/>
  <c r="K89" i="3"/>
  <c r="L88" i="3"/>
  <c r="K88" i="3"/>
  <c r="L87" i="3"/>
  <c r="K87" i="3"/>
  <c r="L86" i="3"/>
  <c r="K86" i="3"/>
  <c r="L85" i="3"/>
  <c r="K85" i="3"/>
  <c r="L84" i="3"/>
  <c r="K84" i="3"/>
  <c r="L83" i="3"/>
  <c r="K83" i="3"/>
  <c r="L82" i="3"/>
  <c r="K82" i="3"/>
  <c r="L81" i="3"/>
  <c r="K81" i="3"/>
  <c r="L80" i="3"/>
  <c r="K80" i="3"/>
  <c r="L79" i="3"/>
  <c r="K79" i="3"/>
  <c r="L78" i="3"/>
  <c r="K78" i="3"/>
  <c r="L77" i="3"/>
  <c r="K77" i="3"/>
  <c r="L76" i="3"/>
  <c r="K76" i="3"/>
  <c r="L75" i="3"/>
  <c r="K75" i="3"/>
  <c r="L74" i="3"/>
  <c r="K74" i="3"/>
  <c r="L73" i="3"/>
  <c r="K73" i="3"/>
  <c r="L72" i="3"/>
  <c r="K72" i="3"/>
  <c r="L71" i="3"/>
  <c r="K71" i="3"/>
  <c r="L70" i="3"/>
  <c r="K70" i="3"/>
  <c r="L69" i="3"/>
  <c r="K69" i="3"/>
  <c r="L68" i="3"/>
  <c r="K68" i="3"/>
  <c r="L67" i="3"/>
  <c r="K67" i="3"/>
  <c r="L66" i="3"/>
  <c r="K66" i="3"/>
  <c r="L65" i="3"/>
  <c r="K65" i="3"/>
  <c r="L64" i="3"/>
  <c r="K64" i="3"/>
  <c r="L63" i="3"/>
  <c r="K63" i="3"/>
  <c r="L62" i="3"/>
  <c r="K62" i="3"/>
  <c r="L61" i="3"/>
  <c r="K61" i="3"/>
  <c r="L60" i="3"/>
  <c r="K60" i="3"/>
  <c r="L59" i="3"/>
  <c r="K59" i="3"/>
  <c r="L58" i="3"/>
  <c r="K58" i="3"/>
  <c r="L57" i="3"/>
  <c r="K57" i="3"/>
  <c r="L56" i="3"/>
  <c r="K56" i="3"/>
  <c r="L55" i="3"/>
  <c r="K55" i="3"/>
  <c r="L54" i="3"/>
  <c r="K54" i="3"/>
  <c r="L53" i="3"/>
  <c r="K53" i="3"/>
  <c r="L52" i="3"/>
  <c r="K52" i="3"/>
  <c r="L51" i="3"/>
  <c r="K51" i="3"/>
  <c r="L50" i="3"/>
  <c r="K50" i="3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40" i="3"/>
  <c r="K40" i="3"/>
  <c r="L39" i="3"/>
  <c r="K39" i="3"/>
  <c r="L38" i="3"/>
  <c r="K38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9" i="3"/>
  <c r="K29" i="3"/>
  <c r="L28" i="3"/>
  <c r="K28" i="3"/>
  <c r="L27" i="3"/>
  <c r="K27" i="3"/>
  <c r="L26" i="3"/>
  <c r="K26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17" i="3"/>
  <c r="K17" i="3"/>
  <c r="L16" i="3"/>
  <c r="K16" i="3"/>
  <c r="L15" i="3"/>
  <c r="K15" i="3"/>
  <c r="L14" i="3"/>
  <c r="K14" i="3"/>
  <c r="L13" i="3"/>
  <c r="K13" i="3"/>
  <c r="L12" i="3"/>
  <c r="K12" i="3"/>
  <c r="L11" i="3"/>
  <c r="K11" i="3"/>
  <c r="L10" i="3"/>
  <c r="K10" i="3"/>
  <c r="M9" i="3"/>
  <c r="L9" i="3"/>
  <c r="K9" i="3"/>
  <c r="A9" i="3"/>
  <c r="M8" i="3"/>
  <c r="L8" i="3"/>
  <c r="K8" i="3"/>
  <c r="I8" i="3"/>
  <c r="A8" i="3"/>
  <c r="M7" i="3"/>
  <c r="L7" i="3"/>
  <c r="K7" i="3"/>
  <c r="I7" i="3"/>
  <c r="A7" i="3"/>
  <c r="L6" i="3"/>
  <c r="K6" i="3"/>
  <c r="A6" i="3"/>
  <c r="L5" i="3"/>
  <c r="K5" i="3"/>
  <c r="A5" i="3"/>
  <c r="L4" i="3"/>
  <c r="K4" i="3"/>
  <c r="A4" i="3"/>
  <c r="L3" i="3"/>
  <c r="K3" i="3"/>
  <c r="A3" i="3"/>
  <c r="P2" i="3" a="1"/>
  <c r="P2" i="3"/>
  <c r="N2" i="3" a="1"/>
  <c r="N2" i="3" s="1"/>
  <c r="L2" i="3"/>
  <c r="K2" i="3"/>
  <c r="A2" i="3"/>
  <c r="F1" i="3"/>
  <c r="E1" i="3"/>
  <c r="D1" i="3"/>
  <c r="C1" i="3"/>
  <c r="I4" i="2" a="1"/>
  <c r="I4" i="2"/>
  <c r="H4" i="2" a="1"/>
  <c r="H4" i="2" s="1"/>
  <c r="G4" i="2" a="1"/>
  <c r="G4" i="2" s="1"/>
  <c r="E4" i="2"/>
  <c r="D4" i="2" a="1"/>
  <c r="D4" i="2" s="1"/>
  <c r="I3" i="2" a="1"/>
  <c r="I3" i="2" s="1"/>
  <c r="H3" i="2" a="1"/>
  <c r="H3" i="2"/>
  <c r="G3" i="2" a="1"/>
  <c r="G3" i="2" s="1"/>
  <c r="E3" i="2"/>
  <c r="D3" i="2" a="1"/>
  <c r="D3" i="2"/>
  <c r="A3" i="2" a="1"/>
  <c r="A3" i="2" s="1"/>
  <c r="I2" i="2" a="1"/>
  <c r="I2" i="2"/>
  <c r="H2" i="2" a="1"/>
  <c r="H2" i="2"/>
  <c r="G2" i="2" a="1"/>
  <c r="G2" i="2" s="1"/>
  <c r="E2" i="2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8" i="1"/>
  <c r="R87" i="1"/>
  <c r="R86" i="1"/>
  <c r="R85" i="1"/>
  <c r="R84" i="1"/>
  <c r="R83" i="1"/>
  <c r="R82" i="1"/>
  <c r="R81" i="1"/>
  <c r="R80" i="1"/>
  <c r="R79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O30" i="1" a="1"/>
  <c r="O30" i="1" s="1"/>
  <c r="R29" i="1"/>
  <c r="O29" i="1" a="1"/>
  <c r="O29" i="1" s="1"/>
  <c r="R28" i="1"/>
  <c r="O28" i="1" a="1"/>
  <c r="O28" i="1" s="1"/>
  <c r="R27" i="1"/>
  <c r="O27" i="1" a="1"/>
  <c r="O27" i="1" s="1"/>
  <c r="O26" i="1" a="1"/>
  <c r="O26" i="1"/>
  <c r="R25" i="1"/>
  <c r="O25" i="1" a="1"/>
  <c r="O25" i="1" s="1"/>
  <c r="R24" i="1"/>
  <c r="O24" i="1" a="1"/>
  <c r="O24" i="1" s="1"/>
  <c r="U23" i="1"/>
  <c r="R23" i="1"/>
  <c r="O23" i="1" a="1"/>
  <c r="O23" i="1" s="1"/>
  <c r="U22" i="1"/>
  <c r="R22" i="1"/>
  <c r="O22" i="1" a="1"/>
  <c r="O22" i="1" s="1"/>
  <c r="U21" i="1"/>
  <c r="R21" i="1"/>
  <c r="O21" i="1" a="1"/>
  <c r="O21" i="1" s="1"/>
  <c r="U20" i="1"/>
  <c r="R20" i="1"/>
  <c r="O20" i="1" a="1"/>
  <c r="O20" i="1" s="1"/>
  <c r="U19" i="1"/>
  <c r="R19" i="1"/>
  <c r="O19" i="1" a="1"/>
  <c r="O19" i="1" s="1"/>
  <c r="U18" i="1"/>
  <c r="R18" i="1"/>
  <c r="O18" i="1" a="1"/>
  <c r="O18" i="1" s="1"/>
  <c r="U17" i="1"/>
  <c r="R17" i="1"/>
  <c r="O17" i="1" a="1"/>
  <c r="O17" i="1" s="1"/>
  <c r="U16" i="1"/>
  <c r="R16" i="1"/>
  <c r="O16" i="1" a="1"/>
  <c r="O16" i="1"/>
  <c r="U15" i="1"/>
  <c r="R15" i="1"/>
  <c r="O15" i="1" a="1"/>
  <c r="O15" i="1" s="1"/>
  <c r="U14" i="1"/>
  <c r="R14" i="1"/>
  <c r="O14" i="1" a="1"/>
  <c r="O14" i="1" s="1"/>
  <c r="U13" i="1"/>
  <c r="R13" i="1"/>
  <c r="O13" i="1" a="1"/>
  <c r="O13" i="1" s="1"/>
  <c r="U12" i="1"/>
  <c r="R12" i="1"/>
  <c r="O12" i="1" a="1"/>
  <c r="O12" i="1"/>
  <c r="U11" i="1"/>
  <c r="R11" i="1"/>
  <c r="O11" i="1" a="1"/>
  <c r="O11" i="1" s="1"/>
  <c r="U10" i="1"/>
  <c r="R10" i="1"/>
  <c r="O10" i="1" a="1"/>
  <c r="O10" i="1" s="1"/>
  <c r="U9" i="1"/>
  <c r="R9" i="1"/>
  <c r="O9" i="1" a="1"/>
  <c r="O9" i="1" s="1"/>
  <c r="U8" i="1"/>
  <c r="R8" i="1"/>
  <c r="U7" i="1"/>
  <c r="R7" i="1"/>
  <c r="U6" i="1"/>
  <c r="R6" i="1"/>
  <c r="U5" i="1"/>
  <c r="R5" i="1"/>
  <c r="U4" i="1"/>
  <c r="R4" i="1"/>
  <c r="H4" i="1"/>
  <c r="U3" i="1"/>
  <c r="R3" i="1"/>
  <c r="H3" i="1"/>
  <c r="H5" i="1" s="1"/>
  <c r="R2" i="1"/>
  <c r="B120" i="9" l="1"/>
  <c r="B114" i="9"/>
  <c r="B85" i="9"/>
  <c r="B55" i="9"/>
  <c r="B29" i="9"/>
  <c r="B5" i="9"/>
  <c r="B7" i="9"/>
  <c r="B113" i="9"/>
  <c r="B83" i="9"/>
  <c r="B54" i="9"/>
  <c r="B27" i="9"/>
  <c r="B3" i="9"/>
  <c r="B61" i="9"/>
  <c r="B109" i="9"/>
  <c r="B79" i="9"/>
  <c r="B53" i="9"/>
  <c r="B25" i="9"/>
  <c r="B90" i="9"/>
  <c r="B107" i="9"/>
  <c r="B78" i="9"/>
  <c r="B49" i="9"/>
  <c r="B23" i="9"/>
  <c r="B2" i="9"/>
  <c r="B103" i="9"/>
  <c r="B77" i="9"/>
  <c r="B47" i="9"/>
  <c r="B19" i="9"/>
  <c r="B102" i="9"/>
  <c r="B73" i="9"/>
  <c r="B43" i="9"/>
  <c r="B18" i="9"/>
  <c r="B101" i="9"/>
  <c r="B71" i="9"/>
  <c r="B42" i="9"/>
  <c r="B17" i="9"/>
  <c r="B31" i="9"/>
  <c r="B97" i="9"/>
  <c r="B67" i="9"/>
  <c r="B41" i="9"/>
  <c r="B15" i="9"/>
  <c r="B95" i="9"/>
  <c r="B66" i="9"/>
  <c r="B37" i="9"/>
  <c r="B13" i="9"/>
  <c r="B119" i="9"/>
  <c r="B121" i="9"/>
  <c r="B91" i="9"/>
  <c r="B65" i="9"/>
  <c r="B35" i="9"/>
  <c r="B11" i="9"/>
  <c r="B115" i="9"/>
  <c r="B89" i="9"/>
  <c r="B59" i="9"/>
  <c r="B30" i="9"/>
  <c r="B6" i="9"/>
  <c r="AI2" i="9"/>
  <c r="J1" i="3"/>
  <c r="AA15" i="13" a="1"/>
  <c r="AA15" i="13" s="1"/>
  <c r="AA12" i="13" a="1"/>
  <c r="AA12" i="13" s="1"/>
  <c r="AA9" i="13" a="1"/>
  <c r="AA9" i="13" s="1"/>
  <c r="AA6" i="13" a="1"/>
  <c r="AA6" i="13" s="1"/>
  <c r="AA3" i="13" a="1"/>
  <c r="AA3" i="13" s="1"/>
  <c r="Z15" i="13" a="1"/>
  <c r="Z15" i="13" s="1"/>
  <c r="Z12" i="13" a="1"/>
  <c r="Z12" i="13" s="1"/>
  <c r="Z9" i="13" a="1"/>
  <c r="Z9" i="13" s="1"/>
  <c r="Z6" i="13" a="1"/>
  <c r="Z6" i="13" s="1"/>
  <c r="Z3" i="13" a="1"/>
  <c r="Z3" i="13" s="1"/>
  <c r="AA14" i="13" a="1"/>
  <c r="AA14" i="13" s="1"/>
  <c r="AA11" i="13" a="1"/>
  <c r="AA11" i="13" s="1"/>
  <c r="AA8" i="13" a="1"/>
  <c r="AA8" i="13" s="1"/>
  <c r="AA5" i="13" a="1"/>
  <c r="AA5" i="13" s="1"/>
  <c r="AA2" i="13" a="1"/>
  <c r="AA2" i="13" s="1"/>
  <c r="Z14" i="13" a="1"/>
  <c r="Z14" i="13" s="1"/>
  <c r="Z11" i="13" a="1"/>
  <c r="Z11" i="13" s="1"/>
  <c r="Z8" i="13" a="1"/>
  <c r="Z8" i="13" s="1"/>
  <c r="Z5" i="13" a="1"/>
  <c r="Z5" i="13" s="1"/>
  <c r="Z2" i="13" a="1"/>
  <c r="Z2" i="13" s="1"/>
  <c r="AA13" i="13" a="1"/>
  <c r="AA13" i="13" s="1"/>
  <c r="AA10" i="13" a="1"/>
  <c r="AA10" i="13" s="1"/>
  <c r="AA7" i="13" a="1"/>
  <c r="AA7" i="13" s="1"/>
  <c r="AA4" i="13" a="1"/>
  <c r="AA4" i="13" s="1"/>
  <c r="AA1" i="13" a="1"/>
  <c r="AA1" i="13" s="1"/>
  <c r="Z13" i="13" a="1"/>
  <c r="Z13" i="13" s="1"/>
  <c r="Z10" i="13" a="1"/>
  <c r="Z10" i="13" s="1"/>
  <c r="Z7" i="13" a="1"/>
  <c r="Z7" i="13" s="1"/>
  <c r="Z4" i="13" a="1"/>
  <c r="Z4" i="13" s="1"/>
  <c r="Z1" i="13" a="1"/>
  <c r="Z1" i="13" s="1"/>
  <c r="CX17" i="9" a="1"/>
  <c r="CX17" i="9" s="1"/>
  <c r="CX18" i="9" a="1"/>
  <c r="CX18" i="9" s="1"/>
  <c r="CX7" i="9" a="1"/>
  <c r="CX7" i="9" s="1"/>
  <c r="CX3" i="9" a="1"/>
  <c r="CX3" i="9" s="1"/>
  <c r="CX5" i="9" a="1"/>
  <c r="CX5" i="9" s="1"/>
  <c r="CX2" i="9" a="1"/>
  <c r="CX2" i="9" s="1"/>
  <c r="CX6" i="9" a="1"/>
  <c r="CX6" i="9" s="1"/>
  <c r="AA15" i="14" a="1"/>
  <c r="AA15" i="14" s="1"/>
  <c r="AA12" i="14" a="1"/>
  <c r="AA12" i="14" s="1"/>
  <c r="AA9" i="14" a="1"/>
  <c r="AA9" i="14" s="1"/>
  <c r="AA6" i="14" a="1"/>
  <c r="AA6" i="14" s="1"/>
  <c r="AA3" i="14" a="1"/>
  <c r="AA3" i="14" s="1"/>
  <c r="Z15" i="14" a="1"/>
  <c r="Z15" i="14" s="1"/>
  <c r="Z12" i="14" a="1"/>
  <c r="Z12" i="14" s="1"/>
  <c r="Z9" i="14" a="1"/>
  <c r="Z9" i="14" s="1"/>
  <c r="Z6" i="14" a="1"/>
  <c r="Z6" i="14" s="1"/>
  <c r="Z3" i="14" a="1"/>
  <c r="Z3" i="14" s="1"/>
  <c r="AA14" i="14" a="1"/>
  <c r="AA14" i="14" s="1"/>
  <c r="AA11" i="14" a="1"/>
  <c r="AA11" i="14" s="1"/>
  <c r="AA8" i="14" a="1"/>
  <c r="AA8" i="14" s="1"/>
  <c r="AA5" i="14" a="1"/>
  <c r="AA5" i="14" s="1"/>
  <c r="AA2" i="14" a="1"/>
  <c r="AA2" i="14" s="1"/>
  <c r="Z14" i="14" a="1"/>
  <c r="Z14" i="14" s="1"/>
  <c r="Z11" i="14" a="1"/>
  <c r="Z11" i="14" s="1"/>
  <c r="Z8" i="14" a="1"/>
  <c r="Z8" i="14" s="1"/>
  <c r="Z5" i="14" a="1"/>
  <c r="Z5" i="14" s="1"/>
  <c r="Z2" i="14" a="1"/>
  <c r="Z2" i="14" s="1"/>
  <c r="AA13" i="14" a="1"/>
  <c r="AA13" i="14" s="1"/>
  <c r="AA10" i="14" a="1"/>
  <c r="AA10" i="14" s="1"/>
  <c r="AA7" i="14" a="1"/>
  <c r="AA7" i="14" s="1"/>
  <c r="AA4" i="14" a="1"/>
  <c r="AA4" i="14" s="1"/>
  <c r="AA1" i="14" a="1"/>
  <c r="AA1" i="14" s="1"/>
  <c r="Z13" i="14" a="1"/>
  <c r="Z13" i="14" s="1"/>
  <c r="Z10" i="14" a="1"/>
  <c r="Z10" i="14" s="1"/>
  <c r="Z7" i="14" a="1"/>
  <c r="Z7" i="14" s="1"/>
  <c r="Z4" i="14" a="1"/>
  <c r="Z4" i="14" s="1"/>
  <c r="Z1" i="14" a="1"/>
  <c r="Z1" i="14" s="1"/>
  <c r="DV17" i="9" a="1"/>
  <c r="DV17" i="9" s="1"/>
  <c r="DV18" i="9" a="1"/>
  <c r="DV18" i="9" s="1"/>
  <c r="DV7" i="9" a="1"/>
  <c r="DV7" i="9" s="1"/>
  <c r="DV3" i="9" a="1"/>
  <c r="DV3" i="9" s="1"/>
  <c r="DV6" i="9" a="1"/>
  <c r="DV6" i="9" s="1"/>
  <c r="DV5" i="9" a="1"/>
  <c r="DV5" i="9" s="1"/>
  <c r="DV2" i="9" a="1"/>
  <c r="DV2" i="9" s="1"/>
  <c r="EH17" i="9" a="1"/>
  <c r="EH17" i="9" s="1"/>
  <c r="EH18" i="9" a="1"/>
  <c r="EH18" i="9" s="1"/>
  <c r="EH7" i="9" a="1"/>
  <c r="EH7" i="9" s="1"/>
  <c r="EH3" i="9" a="1"/>
  <c r="EH3" i="9" s="1"/>
  <c r="EH5" i="9" a="1"/>
  <c r="EH5" i="9" s="1"/>
  <c r="EH2" i="9" a="1"/>
  <c r="EH2" i="9" s="1"/>
  <c r="EH6" i="9" a="1"/>
  <c r="EH6" i="9" s="1"/>
  <c r="EH4" i="9" a="1"/>
  <c r="EH4" i="9" s="1"/>
  <c r="R78" i="1"/>
  <c r="ET18" i="9" a="1"/>
  <c r="ET18" i="9" s="1"/>
  <c r="ET17" i="9" a="1"/>
  <c r="ET17" i="9" s="1"/>
  <c r="ET7" i="9" a="1"/>
  <c r="ET7" i="9" s="1"/>
  <c r="ET6" i="9" a="1"/>
  <c r="ET6" i="9" s="1"/>
  <c r="ET3" i="9" a="1"/>
  <c r="ET3" i="9" s="1"/>
  <c r="ET5" i="9" a="1"/>
  <c r="ET5" i="9" s="1"/>
  <c r="ET2" i="9" a="1"/>
  <c r="ET2" i="9" s="1"/>
  <c r="AA3" i="9"/>
  <c r="AB3" i="9" s="1" a="1"/>
  <c r="AB3" i="9" s="1"/>
  <c r="ET4" i="9" a="1"/>
  <c r="ET4" i="9" s="1"/>
  <c r="ES18" i="9" a="1"/>
  <c r="ES18" i="9" s="1"/>
  <c r="ES17" i="9" a="1"/>
  <c r="ES17" i="9" s="1"/>
  <c r="ES7" i="9" a="1"/>
  <c r="ES7" i="9" s="1"/>
  <c r="ES4" i="9" a="1"/>
  <c r="ES4" i="9" s="1"/>
  <c r="ES6" i="9" a="1"/>
  <c r="ES6" i="9" s="1"/>
  <c r="ES3" i="9" a="1"/>
  <c r="ES3" i="9" s="1"/>
  <c r="ES5" i="9" a="1"/>
  <c r="ES5" i="9" s="1"/>
  <c r="ES2" i="9" a="1"/>
  <c r="ES2" i="9" s="1"/>
  <c r="H120" i="9" a="1"/>
  <c r="H120" i="9" s="1"/>
  <c r="H121" i="9" a="1"/>
  <c r="H121" i="9" s="1"/>
  <c r="H122" i="9" a="1"/>
  <c r="H122" i="9" s="1"/>
  <c r="H116" i="9" a="1"/>
  <c r="H116" i="9" s="1"/>
  <c r="H115" i="9" a="1"/>
  <c r="H115" i="9" s="1"/>
  <c r="H114" i="9" a="1"/>
  <c r="H114" i="9" s="1"/>
  <c r="H113" i="9" a="1"/>
  <c r="H113" i="9" s="1"/>
  <c r="H112" i="9" a="1"/>
  <c r="H112" i="9" s="1"/>
  <c r="H123" i="9" a="1"/>
  <c r="H123" i="9" s="1"/>
  <c r="H118" i="9" a="1"/>
  <c r="H118" i="9" s="1"/>
  <c r="H110" i="9" a="1"/>
  <c r="H110" i="9" s="1"/>
  <c r="H101" i="9" a="1"/>
  <c r="H101" i="9" s="1"/>
  <c r="H96" i="9" a="1"/>
  <c r="H96" i="9" s="1"/>
  <c r="H90" i="9" a="1"/>
  <c r="H90" i="9" s="1"/>
  <c r="H109" i="9" a="1"/>
  <c r="H109" i="9" s="1"/>
  <c r="H106" i="9" a="1"/>
  <c r="H106" i="9" s="1"/>
  <c r="H84" i="9" a="1"/>
  <c r="H84" i="9" s="1"/>
  <c r="H83" i="9" a="1"/>
  <c r="H83" i="9" s="1"/>
  <c r="H82" i="9" a="1"/>
  <c r="H82" i="9" s="1"/>
  <c r="H81" i="9" a="1"/>
  <c r="H81" i="9" s="1"/>
  <c r="H80" i="9" a="1"/>
  <c r="H80" i="9" s="1"/>
  <c r="H79" i="9" a="1"/>
  <c r="H79" i="9" s="1"/>
  <c r="H78" i="9" a="1"/>
  <c r="H78" i="9" s="1"/>
  <c r="H77" i="9" a="1"/>
  <c r="H77" i="9" s="1"/>
  <c r="H76" i="9" a="1"/>
  <c r="H76" i="9" s="1"/>
  <c r="H104" i="9" a="1"/>
  <c r="H104" i="9" s="1"/>
  <c r="H97" i="9" a="1"/>
  <c r="H97" i="9" s="1"/>
  <c r="H91" i="9" a="1"/>
  <c r="H91" i="9" s="1"/>
  <c r="H85" i="9" a="1"/>
  <c r="H85" i="9" s="1"/>
  <c r="H108" i="9" a="1"/>
  <c r="H108" i="9" s="1"/>
  <c r="H102" i="9" a="1"/>
  <c r="H102" i="9" s="1"/>
  <c r="H98" i="9" a="1"/>
  <c r="H98" i="9" s="1"/>
  <c r="H92" i="9" a="1"/>
  <c r="H92" i="9" s="1"/>
  <c r="H86" i="9" a="1"/>
  <c r="H86" i="9" s="1"/>
  <c r="H119" i="9" a="1"/>
  <c r="H119" i="9" s="1"/>
  <c r="H99" i="9" a="1"/>
  <c r="H99" i="9" s="1"/>
  <c r="H93" i="9" a="1"/>
  <c r="H93" i="9" s="1"/>
  <c r="H87" i="9" a="1"/>
  <c r="H87" i="9" s="1"/>
  <c r="H117" i="9" a="1"/>
  <c r="H117" i="9" s="1"/>
  <c r="H105" i="9" a="1"/>
  <c r="H105" i="9" s="1"/>
  <c r="H107" i="9" a="1"/>
  <c r="H107" i="9" s="1"/>
  <c r="H100" i="9" a="1"/>
  <c r="H100" i="9" s="1"/>
  <c r="H94" i="9" a="1"/>
  <c r="H94" i="9" s="1"/>
  <c r="H88" i="9" a="1"/>
  <c r="H88" i="9" s="1"/>
  <c r="H75" i="9" a="1"/>
  <c r="H75" i="9" s="1"/>
  <c r="H67" i="9" a="1"/>
  <c r="H67" i="9" s="1"/>
  <c r="H61" i="9" a="1"/>
  <c r="H61" i="9" s="1"/>
  <c r="H55" i="9" a="1"/>
  <c r="H55" i="9" s="1"/>
  <c r="H70" i="9" a="1"/>
  <c r="H70" i="9" s="1"/>
  <c r="H68" i="9" a="1"/>
  <c r="H68" i="9" s="1"/>
  <c r="H62" i="9" a="1"/>
  <c r="H62" i="9" s="1"/>
  <c r="H56" i="9" a="1"/>
  <c r="H56" i="9" s="1"/>
  <c r="H95" i="9" a="1"/>
  <c r="H95" i="9" s="1"/>
  <c r="H72" i="9" a="1"/>
  <c r="H72" i="9" s="1"/>
  <c r="H103" i="9" a="1"/>
  <c r="H103" i="9" s="1"/>
  <c r="H89" i="9" a="1"/>
  <c r="H89" i="9" s="1"/>
  <c r="H63" i="9" a="1"/>
  <c r="H63" i="9" s="1"/>
  <c r="H57" i="9" a="1"/>
  <c r="H57" i="9" s="1"/>
  <c r="H51" i="9" a="1"/>
  <c r="H51" i="9" s="1"/>
  <c r="H50" i="9" a="1"/>
  <c r="H50" i="9" s="1"/>
  <c r="H74" i="9" a="1"/>
  <c r="H74" i="9" s="1"/>
  <c r="H64" i="9" a="1"/>
  <c r="H64" i="9" s="1"/>
  <c r="H58" i="9" a="1"/>
  <c r="H58" i="9" s="1"/>
  <c r="H52" i="9" a="1"/>
  <c r="H52" i="9" s="1"/>
  <c r="H49" i="9" a="1"/>
  <c r="H49" i="9" s="1"/>
  <c r="H48" i="9" a="1"/>
  <c r="H48" i="9" s="1"/>
  <c r="H47" i="9" a="1"/>
  <c r="H47" i="9" s="1"/>
  <c r="H46" i="9" a="1"/>
  <c r="H46" i="9" s="1"/>
  <c r="H45" i="9" a="1"/>
  <c r="H45" i="9" s="1"/>
  <c r="H69" i="9" a="1"/>
  <c r="H69" i="9" s="1"/>
  <c r="H71" i="9" a="1"/>
  <c r="H71" i="9" s="1"/>
  <c r="H65" i="9" a="1"/>
  <c r="H65" i="9" s="1"/>
  <c r="H59" i="9" a="1"/>
  <c r="H59" i="9" s="1"/>
  <c r="H53" i="9" a="1"/>
  <c r="H53" i="9" s="1"/>
  <c r="H111" i="9" a="1"/>
  <c r="H111" i="9" s="1"/>
  <c r="H66" i="9" a="1"/>
  <c r="H66" i="9" s="1"/>
  <c r="H42" i="9" a="1"/>
  <c r="H42" i="9" s="1"/>
  <c r="H44" i="9" a="1"/>
  <c r="H44" i="9" s="1"/>
  <c r="H60" i="9" a="1"/>
  <c r="H60" i="9" s="1"/>
  <c r="H41" i="9" a="1"/>
  <c r="H41" i="9" s="1"/>
  <c r="H73" i="9" a="1"/>
  <c r="H73" i="9" s="1"/>
  <c r="H54" i="9" a="1"/>
  <c r="H54" i="9" s="1"/>
  <c r="H43" i="9" a="1"/>
  <c r="H43" i="9" s="1"/>
  <c r="H40" i="9" a="1"/>
  <c r="H40" i="9" s="1"/>
  <c r="H38" i="9" a="1"/>
  <c r="H38" i="9" s="1"/>
  <c r="H39" i="9" a="1"/>
  <c r="H39" i="9" s="1"/>
  <c r="H32" i="9" a="1"/>
  <c r="H32" i="9" s="1"/>
  <c r="H37" i="9" a="1"/>
  <c r="H37" i="9" s="1"/>
  <c r="H36" i="9" a="1"/>
  <c r="H36" i="9" s="1"/>
  <c r="H34" i="9" a="1"/>
  <c r="H34" i="9" s="1"/>
  <c r="H33" i="9" a="1"/>
  <c r="H33" i="9" s="1"/>
  <c r="H35" i="9" a="1"/>
  <c r="H35" i="9" s="1"/>
  <c r="H31" i="9" a="1"/>
  <c r="H31" i="9" s="1"/>
  <c r="H28" i="9" a="1"/>
  <c r="H28" i="9" s="1"/>
  <c r="H26" i="9" a="1"/>
  <c r="H26" i="9" s="1"/>
  <c r="H29" i="9" a="1"/>
  <c r="H29" i="9" s="1"/>
  <c r="H30" i="9" a="1"/>
  <c r="H30" i="9" s="1"/>
  <c r="H21" i="9" a="1"/>
  <c r="H21" i="9" s="1"/>
  <c r="H27" i="9" a="1"/>
  <c r="H27" i="9" s="1"/>
  <c r="H20" i="9" a="1"/>
  <c r="H20" i="9" s="1"/>
  <c r="H24" i="9" a="1"/>
  <c r="H24" i="9" s="1"/>
  <c r="H25" i="9" a="1"/>
  <c r="H25" i="9" s="1"/>
  <c r="H23" i="9" a="1"/>
  <c r="H23" i="9" s="1"/>
  <c r="H22" i="9" a="1"/>
  <c r="H22" i="9" s="1"/>
  <c r="H18" i="9" a="1"/>
  <c r="H18" i="9" s="1"/>
  <c r="H15" i="9" a="1"/>
  <c r="H15" i="9" s="1"/>
  <c r="H17" i="9" a="1"/>
  <c r="H17" i="9" s="1"/>
  <c r="H19" i="9" a="1"/>
  <c r="H19" i="9" s="1"/>
  <c r="H16" i="9" a="1"/>
  <c r="H16" i="9" s="1"/>
  <c r="H14" i="9" a="1"/>
  <c r="H14" i="9" s="1"/>
  <c r="H10" i="9" a="1"/>
  <c r="H10" i="9" s="1"/>
  <c r="H12" i="9" a="1"/>
  <c r="H12" i="9" s="1"/>
  <c r="H13" i="9" a="1"/>
  <c r="H13" i="9" s="1"/>
  <c r="H9" i="9" a="1"/>
  <c r="H9" i="9" s="1"/>
  <c r="H11" i="9" a="1"/>
  <c r="H11" i="9" s="1"/>
  <c r="H5" i="9" a="1"/>
  <c r="H5" i="9" s="1"/>
  <c r="H4" i="9" a="1"/>
  <c r="H4" i="9" s="1"/>
  <c r="H2" i="9" a="1"/>
  <c r="H2" i="9" s="1"/>
  <c r="H8" i="9" a="1"/>
  <c r="H8" i="9" s="1"/>
  <c r="H7" i="9" a="1"/>
  <c r="H7" i="9" s="1"/>
  <c r="H6" i="9" a="1"/>
  <c r="H6" i="9" s="1"/>
  <c r="H3" i="9" a="1"/>
  <c r="H3" i="9" s="1"/>
  <c r="AP18" i="9" a="1"/>
  <c r="AP18" i="9" s="1"/>
  <c r="AP17" i="9" a="1"/>
  <c r="AP17" i="9" s="1"/>
  <c r="AP7" i="9" a="1"/>
  <c r="AP7" i="9" s="1"/>
  <c r="AP3" i="9" a="1"/>
  <c r="AP3" i="9" s="1"/>
  <c r="AP5" i="9" a="1"/>
  <c r="AP5" i="9" s="1"/>
  <c r="AP2" i="9" a="1"/>
  <c r="AP2" i="9" s="1"/>
  <c r="AP6" i="9" a="1"/>
  <c r="AP6" i="9" s="1"/>
  <c r="AC2" i="9"/>
  <c r="AC3" i="9"/>
  <c r="O5" i="9"/>
  <c r="BB18" i="9" a="1"/>
  <c r="BB18" i="9" s="1"/>
  <c r="BB7" i="9" a="1"/>
  <c r="BB7" i="9" s="1"/>
  <c r="BB17" i="9" a="1"/>
  <c r="BB17" i="9" s="1"/>
  <c r="BB6" i="9" a="1"/>
  <c r="BB6" i="9" s="1"/>
  <c r="BB3" i="9" a="1"/>
  <c r="BB3" i="9" s="1"/>
  <c r="BB5" i="9" a="1"/>
  <c r="BB5" i="9" s="1"/>
  <c r="BB2" i="9" a="1"/>
  <c r="BB2" i="9" s="1"/>
  <c r="T245" i="9" a="1"/>
  <c r="T245" i="9" s="1"/>
  <c r="T242" i="9" a="1"/>
  <c r="T242" i="9" s="1"/>
  <c r="T239" i="9" a="1"/>
  <c r="T239" i="9" s="1"/>
  <c r="T236" i="9" a="1"/>
  <c r="T236" i="9" s="1"/>
  <c r="T233" i="9" a="1"/>
  <c r="T233" i="9" s="1"/>
  <c r="T230" i="9" a="1"/>
  <c r="T230" i="9" s="1"/>
  <c r="T227" i="9" a="1"/>
  <c r="T227" i="9" s="1"/>
  <c r="T224" i="9" a="1"/>
  <c r="T224" i="9" s="1"/>
  <c r="T221" i="9" a="1"/>
  <c r="T221" i="9" s="1"/>
  <c r="T218" i="9" a="1"/>
  <c r="T218" i="9" s="1"/>
  <c r="T215" i="9" a="1"/>
  <c r="T215" i="9" s="1"/>
  <c r="T212" i="9" a="1"/>
  <c r="T212" i="9" s="1"/>
  <c r="T209" i="9" a="1"/>
  <c r="T209" i="9" s="1"/>
  <c r="T206" i="9" a="1"/>
  <c r="T206" i="9" s="1"/>
  <c r="T203" i="9" a="1"/>
  <c r="T203" i="9" s="1"/>
  <c r="T200" i="9" a="1"/>
  <c r="T200" i="9" s="1"/>
  <c r="T243" i="9" a="1"/>
  <c r="T243" i="9" s="1"/>
  <c r="T240" i="9" a="1"/>
  <c r="T240" i="9" s="1"/>
  <c r="T237" i="9" a="1"/>
  <c r="T237" i="9" s="1"/>
  <c r="T234" i="9" a="1"/>
  <c r="T234" i="9" s="1"/>
  <c r="T231" i="9" a="1"/>
  <c r="T231" i="9" s="1"/>
  <c r="T228" i="9" a="1"/>
  <c r="T228" i="9" s="1"/>
  <c r="T225" i="9" a="1"/>
  <c r="T225" i="9" s="1"/>
  <c r="T222" i="9" a="1"/>
  <c r="T222" i="9" s="1"/>
  <c r="T219" i="9" a="1"/>
  <c r="T219" i="9" s="1"/>
  <c r="T216" i="9" a="1"/>
  <c r="T216" i="9" s="1"/>
  <c r="T213" i="9" a="1"/>
  <c r="T213" i="9" s="1"/>
  <c r="T210" i="9" a="1"/>
  <c r="T210" i="9" s="1"/>
  <c r="T207" i="9" a="1"/>
  <c r="T207" i="9" s="1"/>
  <c r="T204" i="9" a="1"/>
  <c r="T204" i="9" s="1"/>
  <c r="T201" i="9" a="1"/>
  <c r="T201" i="9" s="1"/>
  <c r="T244" i="9" a="1"/>
  <c r="T244" i="9" s="1"/>
  <c r="T241" i="9" a="1"/>
  <c r="T241" i="9" s="1"/>
  <c r="T238" i="9" a="1"/>
  <c r="T238" i="9" s="1"/>
  <c r="T235" i="9" a="1"/>
  <c r="T235" i="9" s="1"/>
  <c r="T232" i="9" a="1"/>
  <c r="T232" i="9" s="1"/>
  <c r="T229" i="9" a="1"/>
  <c r="T229" i="9" s="1"/>
  <c r="T226" i="9" a="1"/>
  <c r="T226" i="9" s="1"/>
  <c r="T223" i="9" a="1"/>
  <c r="T223" i="9" s="1"/>
  <c r="T220" i="9" a="1"/>
  <c r="T220" i="9" s="1"/>
  <c r="T217" i="9" a="1"/>
  <c r="T217" i="9" s="1"/>
  <c r="T214" i="9" a="1"/>
  <c r="T214" i="9" s="1"/>
  <c r="T211" i="9" a="1"/>
  <c r="T211" i="9" s="1"/>
  <c r="T208" i="9" a="1"/>
  <c r="T208" i="9" s="1"/>
  <c r="T205" i="9" a="1"/>
  <c r="T205" i="9" s="1"/>
  <c r="T202" i="9" a="1"/>
  <c r="T202" i="9" s="1"/>
  <c r="T199" i="9" a="1"/>
  <c r="T199" i="9" s="1"/>
  <c r="T158" i="9" a="1"/>
  <c r="T158" i="9" s="1"/>
  <c r="T153" i="9" a="1"/>
  <c r="T153" i="9" s="1"/>
  <c r="T140" i="9" a="1"/>
  <c r="T140" i="9" s="1"/>
  <c r="T135" i="9" a="1"/>
  <c r="T135" i="9" s="1"/>
  <c r="T121" i="9" a="1"/>
  <c r="T121" i="9" s="1"/>
  <c r="T195" i="9" a="1"/>
  <c r="T195" i="9" s="1"/>
  <c r="T189" i="9" a="1"/>
  <c r="T189" i="9" s="1"/>
  <c r="T183" i="9" a="1"/>
  <c r="T183" i="9" s="1"/>
  <c r="T172" i="9" a="1"/>
  <c r="T172" i="9" s="1"/>
  <c r="T163" i="9" a="1"/>
  <c r="T163" i="9" s="1"/>
  <c r="T148" i="9" a="1"/>
  <c r="T148" i="9" s="1"/>
  <c r="T130" i="9" a="1"/>
  <c r="T130" i="9" s="1"/>
  <c r="T197" i="9" a="1"/>
  <c r="T197" i="9" s="1"/>
  <c r="T193" i="9" a="1"/>
  <c r="T193" i="9" s="1"/>
  <c r="T191" i="9" a="1"/>
  <c r="T191" i="9" s="1"/>
  <c r="T187" i="9" a="1"/>
  <c r="T187" i="9" s="1"/>
  <c r="T185" i="9" a="1"/>
  <c r="T185" i="9" s="1"/>
  <c r="T181" i="9" a="1"/>
  <c r="T181" i="9" s="1"/>
  <c r="T179" i="9" a="1"/>
  <c r="T179" i="9" s="1"/>
  <c r="T170" i="9" a="1"/>
  <c r="T170" i="9" s="1"/>
  <c r="T161" i="9" a="1"/>
  <c r="T161" i="9" s="1"/>
  <c r="T156" i="9" a="1"/>
  <c r="T156" i="9" s="1"/>
  <c r="T143" i="9" a="1"/>
  <c r="T143" i="9" s="1"/>
  <c r="T138" i="9" a="1"/>
  <c r="T138" i="9" s="1"/>
  <c r="T125" i="9" a="1"/>
  <c r="T125" i="9" s="1"/>
  <c r="T122" i="9" a="1"/>
  <c r="T122" i="9" s="1"/>
  <c r="T116" i="9" a="1"/>
  <c r="T116" i="9" s="1"/>
  <c r="T115" i="9" a="1"/>
  <c r="T115" i="9" s="1"/>
  <c r="T114" i="9" a="1"/>
  <c r="T114" i="9" s="1"/>
  <c r="T113" i="9" a="1"/>
  <c r="T113" i="9" s="1"/>
  <c r="T112" i="9" a="1"/>
  <c r="T112" i="9" s="1"/>
  <c r="T111" i="9" a="1"/>
  <c r="T111" i="9" s="1"/>
  <c r="T110" i="9" a="1"/>
  <c r="T110" i="9" s="1"/>
  <c r="T109" i="9" a="1"/>
  <c r="T109" i="9" s="1"/>
  <c r="T108" i="9" a="1"/>
  <c r="T108" i="9" s="1"/>
  <c r="T107" i="9" a="1"/>
  <c r="T107" i="9" s="1"/>
  <c r="T106" i="9" a="1"/>
  <c r="T106" i="9" s="1"/>
  <c r="T105" i="9" a="1"/>
  <c r="T105" i="9" s="1"/>
  <c r="T177" i="9" a="1"/>
  <c r="T177" i="9" s="1"/>
  <c r="T168" i="9" a="1"/>
  <c r="T168" i="9" s="1"/>
  <c r="T151" i="9" a="1"/>
  <c r="T151" i="9" s="1"/>
  <c r="T133" i="9" a="1"/>
  <c r="T133" i="9" s="1"/>
  <c r="T159" i="9" a="1"/>
  <c r="T159" i="9" s="1"/>
  <c r="T146" i="9" a="1"/>
  <c r="T146" i="9" s="1"/>
  <c r="T141" i="9" a="1"/>
  <c r="T141" i="9" s="1"/>
  <c r="T128" i="9" a="1"/>
  <c r="T128" i="9" s="1"/>
  <c r="T123" i="9" a="1"/>
  <c r="T123" i="9" s="1"/>
  <c r="T117" i="9" a="1"/>
  <c r="T117" i="9" s="1"/>
  <c r="T175" i="9" a="1"/>
  <c r="T175" i="9" s="1"/>
  <c r="T166" i="9" a="1"/>
  <c r="T166" i="9" s="1"/>
  <c r="T154" i="9" a="1"/>
  <c r="T154" i="9" s="1"/>
  <c r="T136" i="9" a="1"/>
  <c r="T136" i="9" s="1"/>
  <c r="T173" i="9" a="1"/>
  <c r="T173" i="9" s="1"/>
  <c r="T164" i="9" a="1"/>
  <c r="T164" i="9" s="1"/>
  <c r="T149" i="9" a="1"/>
  <c r="T149" i="9" s="1"/>
  <c r="T144" i="9" a="1"/>
  <c r="T144" i="9" s="1"/>
  <c r="T131" i="9" a="1"/>
  <c r="T131" i="9" s="1"/>
  <c r="T126" i="9" a="1"/>
  <c r="T126" i="9" s="1"/>
  <c r="T118" i="9" a="1"/>
  <c r="T118" i="9" s="1"/>
  <c r="T198" i="9" a="1"/>
  <c r="T198" i="9" s="1"/>
  <c r="T192" i="9" a="1"/>
  <c r="T192" i="9" s="1"/>
  <c r="T186" i="9" a="1"/>
  <c r="T186" i="9" s="1"/>
  <c r="T180" i="9" a="1"/>
  <c r="T180" i="9" s="1"/>
  <c r="T171" i="9" a="1"/>
  <c r="T171" i="9" s="1"/>
  <c r="T162" i="9" a="1"/>
  <c r="T162" i="9" s="1"/>
  <c r="T157" i="9" a="1"/>
  <c r="T157" i="9" s="1"/>
  <c r="T139" i="9" a="1"/>
  <c r="T139" i="9" s="1"/>
  <c r="T196" i="9" a="1"/>
  <c r="T196" i="9" s="1"/>
  <c r="T194" i="9" a="1"/>
  <c r="T194" i="9" s="1"/>
  <c r="T190" i="9" a="1"/>
  <c r="T190" i="9" s="1"/>
  <c r="T188" i="9" a="1"/>
  <c r="T188" i="9" s="1"/>
  <c r="T184" i="9" a="1"/>
  <c r="T184" i="9" s="1"/>
  <c r="T182" i="9" a="1"/>
  <c r="T182" i="9" s="1"/>
  <c r="T152" i="9" a="1"/>
  <c r="T152" i="9" s="1"/>
  <c r="T147" i="9" a="1"/>
  <c r="T147" i="9" s="1"/>
  <c r="T134" i="9" a="1"/>
  <c r="T134" i="9" s="1"/>
  <c r="T129" i="9" a="1"/>
  <c r="T129" i="9" s="1"/>
  <c r="T119" i="9" a="1"/>
  <c r="T119" i="9" s="1"/>
  <c r="T178" i="9" a="1"/>
  <c r="T178" i="9" s="1"/>
  <c r="T169" i="9" a="1"/>
  <c r="T169" i="9" s="1"/>
  <c r="T160" i="9" a="1"/>
  <c r="T160" i="9" s="1"/>
  <c r="T142" i="9" a="1"/>
  <c r="T142" i="9" s="1"/>
  <c r="T124" i="9" a="1"/>
  <c r="T124" i="9" s="1"/>
  <c r="T101" i="9" a="1"/>
  <c r="T101" i="9" s="1"/>
  <c r="T165" i="9" a="1"/>
  <c r="T165" i="9" s="1"/>
  <c r="T97" i="9" a="1"/>
  <c r="T97" i="9" s="1"/>
  <c r="T91" i="9" a="1"/>
  <c r="T91" i="9" s="1"/>
  <c r="T85" i="9" a="1"/>
  <c r="T85" i="9" s="1"/>
  <c r="T176" i="9" a="1"/>
  <c r="T176" i="9" s="1"/>
  <c r="T104" i="9" a="1"/>
  <c r="T104" i="9" s="1"/>
  <c r="T98" i="9" a="1"/>
  <c r="T98" i="9" s="1"/>
  <c r="T92" i="9" a="1"/>
  <c r="T92" i="9" s="1"/>
  <c r="T86" i="9" a="1"/>
  <c r="T86" i="9" s="1"/>
  <c r="T145" i="9" a="1"/>
  <c r="T145" i="9" s="1"/>
  <c r="T102" i="9" a="1"/>
  <c r="T102" i="9" s="1"/>
  <c r="T99" i="9" a="1"/>
  <c r="T99" i="9" s="1"/>
  <c r="T93" i="9" a="1"/>
  <c r="T93" i="9" s="1"/>
  <c r="T87" i="9" a="1"/>
  <c r="T87" i="9" s="1"/>
  <c r="T150" i="9" a="1"/>
  <c r="T150" i="9" s="1"/>
  <c r="T127" i="9" a="1"/>
  <c r="T127" i="9" s="1"/>
  <c r="T174" i="9" a="1"/>
  <c r="T174" i="9" s="1"/>
  <c r="T132" i="9" a="1"/>
  <c r="T132" i="9" s="1"/>
  <c r="T100" i="9" a="1"/>
  <c r="T100" i="9" s="1"/>
  <c r="T94" i="9" a="1"/>
  <c r="T94" i="9" s="1"/>
  <c r="T88" i="9" a="1"/>
  <c r="T88" i="9" s="1"/>
  <c r="T167" i="9" a="1"/>
  <c r="T167" i="9" s="1"/>
  <c r="T155" i="9" a="1"/>
  <c r="T155" i="9" s="1"/>
  <c r="T120" i="9" a="1"/>
  <c r="T120" i="9" s="1"/>
  <c r="T137" i="9" a="1"/>
  <c r="T137" i="9" s="1"/>
  <c r="T95" i="9" a="1"/>
  <c r="T95" i="9" s="1"/>
  <c r="T89" i="9" a="1"/>
  <c r="T89" i="9" s="1"/>
  <c r="T103" i="9" a="1"/>
  <c r="T103" i="9" s="1"/>
  <c r="T50" i="9" a="1"/>
  <c r="T50" i="9" s="1"/>
  <c r="T83" i="9" a="1"/>
  <c r="T83" i="9" s="1"/>
  <c r="T75" i="9" a="1"/>
  <c r="T75" i="9" s="1"/>
  <c r="T63" i="9" a="1"/>
  <c r="T63" i="9" s="1"/>
  <c r="T57" i="9" a="1"/>
  <c r="T57" i="9" s="1"/>
  <c r="T51" i="9" a="1"/>
  <c r="T51" i="9" s="1"/>
  <c r="T79" i="9" a="1"/>
  <c r="T79" i="9" s="1"/>
  <c r="T70" i="9" a="1"/>
  <c r="T70" i="9" s="1"/>
  <c r="T68" i="9" a="1"/>
  <c r="T68" i="9" s="1"/>
  <c r="T49" i="9" a="1"/>
  <c r="T49" i="9" s="1"/>
  <c r="T48" i="9" a="1"/>
  <c r="T48" i="9" s="1"/>
  <c r="T47" i="9" a="1"/>
  <c r="T47" i="9" s="1"/>
  <c r="T46" i="9" a="1"/>
  <c r="T46" i="9" s="1"/>
  <c r="T45" i="9" a="1"/>
  <c r="T45" i="9" s="1"/>
  <c r="T80" i="9" a="1"/>
  <c r="T80" i="9" s="1"/>
  <c r="T64" i="9" a="1"/>
  <c r="T64" i="9" s="1"/>
  <c r="T58" i="9" a="1"/>
  <c r="T58" i="9" s="1"/>
  <c r="T52" i="9" a="1"/>
  <c r="T52" i="9" s="1"/>
  <c r="T78" i="9" a="1"/>
  <c r="T78" i="9" s="1"/>
  <c r="T72" i="9" a="1"/>
  <c r="T72" i="9" s="1"/>
  <c r="T96" i="9" a="1"/>
  <c r="T96" i="9" s="1"/>
  <c r="T65" i="9" a="1"/>
  <c r="T65" i="9" s="1"/>
  <c r="T59" i="9" a="1"/>
  <c r="T59" i="9" s="1"/>
  <c r="T53" i="9" a="1"/>
  <c r="T53" i="9" s="1"/>
  <c r="T90" i="9" a="1"/>
  <c r="T90" i="9" s="1"/>
  <c r="T81" i="9" a="1"/>
  <c r="T81" i="9" s="1"/>
  <c r="T74" i="9" a="1"/>
  <c r="T74" i="9" s="1"/>
  <c r="T84" i="9" a="1"/>
  <c r="T84" i="9" s="1"/>
  <c r="T77" i="9" a="1"/>
  <c r="T77" i="9" s="1"/>
  <c r="T69" i="9" a="1"/>
  <c r="T69" i="9" s="1"/>
  <c r="T66" i="9" a="1"/>
  <c r="T66" i="9" s="1"/>
  <c r="T60" i="9" a="1"/>
  <c r="T60" i="9" s="1"/>
  <c r="T54" i="9" a="1"/>
  <c r="T54" i="9" s="1"/>
  <c r="T82" i="9" a="1"/>
  <c r="T82" i="9" s="1"/>
  <c r="T71" i="9" a="1"/>
  <c r="T71" i="9" s="1"/>
  <c r="T67" i="9" a="1"/>
  <c r="T67" i="9" s="1"/>
  <c r="T61" i="9" a="1"/>
  <c r="T61" i="9" s="1"/>
  <c r="T55" i="9" a="1"/>
  <c r="T55" i="9" s="1"/>
  <c r="T73" i="9" a="1"/>
  <c r="T73" i="9" s="1"/>
  <c r="T62" i="9" a="1"/>
  <c r="T62" i="9" s="1"/>
  <c r="T56" i="9" a="1"/>
  <c r="T56" i="9" s="1"/>
  <c r="T41" i="9" a="1"/>
  <c r="T41" i="9" s="1"/>
  <c r="T76" i="9" a="1"/>
  <c r="T76" i="9" s="1"/>
  <c r="T44" i="9" a="1"/>
  <c r="T44" i="9" s="1"/>
  <c r="T43" i="9" a="1"/>
  <c r="T43" i="9" s="1"/>
  <c r="T42" i="9" a="1"/>
  <c r="T42" i="9" s="1"/>
  <c r="T39" i="9" a="1"/>
  <c r="T39" i="9" s="1"/>
  <c r="T40" i="9" a="1"/>
  <c r="T40" i="9" s="1"/>
  <c r="T37" i="9" a="1"/>
  <c r="T37" i="9" s="1"/>
  <c r="T38" i="9" a="1"/>
  <c r="T38" i="9" s="1"/>
  <c r="T36" i="9" a="1"/>
  <c r="T36" i="9" s="1"/>
  <c r="T35" i="9" a="1"/>
  <c r="T35" i="9" s="1"/>
  <c r="T32" i="9" a="1"/>
  <c r="T32" i="9" s="1"/>
  <c r="T29" i="9" a="1"/>
  <c r="T29" i="9" s="1"/>
  <c r="T34" i="9" a="1"/>
  <c r="T34" i="9" s="1"/>
  <c r="T33" i="9" a="1"/>
  <c r="T33" i="9" s="1"/>
  <c r="T31" i="9" a="1"/>
  <c r="T31" i="9" s="1"/>
  <c r="T30" i="9" a="1"/>
  <c r="T30" i="9" s="1"/>
  <c r="T25" i="9" a="1"/>
  <c r="T25" i="9" s="1"/>
  <c r="T27" i="9" a="1"/>
  <c r="T27" i="9" s="1"/>
  <c r="T28" i="9" a="1"/>
  <c r="T28" i="9" s="1"/>
  <c r="T24" i="9" a="1"/>
  <c r="T24" i="9" s="1"/>
  <c r="T19" i="9" a="1"/>
  <c r="T19" i="9" s="1"/>
  <c r="T23" i="9" a="1"/>
  <c r="T23" i="9" s="1"/>
  <c r="T22" i="9" a="1"/>
  <c r="T22" i="9" s="1"/>
  <c r="T26" i="9" a="1"/>
  <c r="T26" i="9" s="1"/>
  <c r="T21" i="9" a="1"/>
  <c r="T21" i="9" s="1"/>
  <c r="T20" i="9" a="1"/>
  <c r="T20" i="9" s="1"/>
  <c r="T14" i="9" a="1"/>
  <c r="T14" i="9" s="1"/>
  <c r="T17" i="9" a="1"/>
  <c r="T17" i="9" s="1"/>
  <c r="T16" i="9" a="1"/>
  <c r="T16" i="9" s="1"/>
  <c r="T18" i="9" a="1"/>
  <c r="T18" i="9" s="1"/>
  <c r="T13" i="9" a="1"/>
  <c r="T13" i="9" s="1"/>
  <c r="T9" i="9" a="1"/>
  <c r="T9" i="9" s="1"/>
  <c r="T11" i="9" a="1"/>
  <c r="T11" i="9" s="1"/>
  <c r="T10" i="9" a="1"/>
  <c r="T10" i="9" s="1"/>
  <c r="T15" i="9" a="1"/>
  <c r="T15" i="9" s="1"/>
  <c r="T12" i="9" a="1"/>
  <c r="T12" i="9" s="1"/>
  <c r="T7" i="9" a="1"/>
  <c r="T7" i="9" s="1"/>
  <c r="T6" i="9" a="1"/>
  <c r="T6" i="9" s="1"/>
  <c r="T3" i="9" a="1"/>
  <c r="T3" i="9" s="1"/>
  <c r="T5" i="9" a="1"/>
  <c r="T5" i="9" s="1"/>
  <c r="T8" i="9" a="1"/>
  <c r="T8" i="9" s="1"/>
  <c r="T4" i="9" a="1"/>
  <c r="T4" i="9" s="1"/>
  <c r="T2" i="9" a="1"/>
  <c r="T2" i="9" s="1"/>
  <c r="DJ18" i="9" a="1"/>
  <c r="DJ18" i="9" s="1"/>
  <c r="DJ17" i="9" a="1"/>
  <c r="DJ17" i="9" s="1"/>
  <c r="DJ7" i="9" a="1"/>
  <c r="DJ7" i="9" s="1"/>
  <c r="DJ6" i="9" a="1"/>
  <c r="DJ6" i="9" s="1"/>
  <c r="DJ3" i="9" a="1"/>
  <c r="DJ3" i="9" s="1"/>
  <c r="DJ5" i="9" a="1"/>
  <c r="DJ5" i="9" s="1"/>
  <c r="DJ2" i="9" a="1"/>
  <c r="DJ2" i="9" s="1"/>
  <c r="BN18" i="9" a="1"/>
  <c r="BN18" i="9" s="1"/>
  <c r="BN7" i="9" a="1"/>
  <c r="BN7" i="9" s="1"/>
  <c r="BN17" i="9" a="1"/>
  <c r="BN17" i="9" s="1"/>
  <c r="BN3" i="9" a="1"/>
  <c r="BN3" i="9" s="1"/>
  <c r="BN6" i="9" a="1"/>
  <c r="BN6" i="9" s="1"/>
  <c r="BN5" i="9" a="1"/>
  <c r="BN5" i="9" s="1"/>
  <c r="BN2" i="9" a="1"/>
  <c r="BN2" i="9" s="1"/>
  <c r="CX4" i="9" a="1"/>
  <c r="CX4" i="9" s="1"/>
  <c r="BZ18" i="9" a="1"/>
  <c r="BZ18" i="9" s="1"/>
  <c r="BZ7" i="9" a="1"/>
  <c r="BZ7" i="9" s="1"/>
  <c r="BZ17" i="9" a="1"/>
  <c r="BZ17" i="9" s="1"/>
  <c r="BZ3" i="9" a="1"/>
  <c r="BZ3" i="9" s="1"/>
  <c r="BZ6" i="9" a="1"/>
  <c r="BZ6" i="9" s="1"/>
  <c r="BZ5" i="9" a="1"/>
  <c r="BZ5" i="9" s="1"/>
  <c r="BZ2" i="9" a="1"/>
  <c r="BZ2" i="9" s="1"/>
  <c r="FA13" i="9" a="1"/>
  <c r="FA13" i="9" s="1"/>
  <c r="EU13" i="9" a="1"/>
  <c r="EU13" i="9" s="1"/>
  <c r="EO13" i="9" a="1"/>
  <c r="EO13" i="9" s="1"/>
  <c r="EY13" i="9" a="1"/>
  <c r="EY13" i="9" s="1"/>
  <c r="EL13" i="9" a="1"/>
  <c r="EL13" i="9" s="1"/>
  <c r="EF13" i="9" a="1"/>
  <c r="EF13" i="9" s="1"/>
  <c r="DZ13" i="9" a="1"/>
  <c r="DZ13" i="9" s="1"/>
  <c r="DT13" i="9" a="1"/>
  <c r="DT13" i="9" s="1"/>
  <c r="DN13" i="9" a="1"/>
  <c r="DN13" i="9" s="1"/>
  <c r="DH13" i="9" a="1"/>
  <c r="DH13" i="9" s="1"/>
  <c r="DB13" i="9" a="1"/>
  <c r="DB13" i="9" s="1"/>
  <c r="CV13" i="9" a="1"/>
  <c r="CV13" i="9" s="1"/>
  <c r="CP13" i="9" a="1"/>
  <c r="CP13" i="9" s="1"/>
  <c r="CJ13" i="9" a="1"/>
  <c r="CJ13" i="9" s="1"/>
  <c r="CD13" i="9" a="1"/>
  <c r="CD13" i="9" s="1"/>
  <c r="BX13" i="9" a="1"/>
  <c r="BX13" i="9" s="1"/>
  <c r="BR13" i="9" a="1"/>
  <c r="BR13" i="9" s="1"/>
  <c r="BL13" i="9" a="1"/>
  <c r="BL13" i="9" s="1"/>
  <c r="BF13" i="9" a="1"/>
  <c r="BF13" i="9" s="1"/>
  <c r="AZ13" i="9" a="1"/>
  <c r="AZ13" i="9" s="1"/>
  <c r="AT13" i="9" a="1"/>
  <c r="AT13" i="9" s="1"/>
  <c r="AN13" i="9" a="1"/>
  <c r="AN13" i="9" s="1"/>
  <c r="ER13" i="9" a="1"/>
  <c r="ER13" i="9" s="1"/>
  <c r="EX13" i="9" a="1"/>
  <c r="EX13" i="9" s="1"/>
  <c r="EK13" i="9" a="1"/>
  <c r="EK13" i="9" s="1"/>
  <c r="EE13" i="9" a="1"/>
  <c r="EE13" i="9" s="1"/>
  <c r="DY13" i="9" a="1"/>
  <c r="DY13" i="9" s="1"/>
  <c r="DS13" i="9" a="1"/>
  <c r="DS13" i="9" s="1"/>
  <c r="DM13" i="9" a="1"/>
  <c r="DM13" i="9" s="1"/>
  <c r="DG13" i="9" a="1"/>
  <c r="DG13" i="9" s="1"/>
  <c r="DA13" i="9" a="1"/>
  <c r="DA13" i="9" s="1"/>
  <c r="CU13" i="9" a="1"/>
  <c r="CU13" i="9" s="1"/>
  <c r="CO13" i="9" a="1"/>
  <c r="CO13" i="9" s="1"/>
  <c r="CI13" i="9" a="1"/>
  <c r="CI13" i="9" s="1"/>
  <c r="CC13" i="9" a="1"/>
  <c r="CC13" i="9" s="1"/>
  <c r="BW13" i="9" a="1"/>
  <c r="BW13" i="9" s="1"/>
  <c r="BQ13" i="9" a="1"/>
  <c r="BQ13" i="9" s="1"/>
  <c r="BK13" i="9" a="1"/>
  <c r="BK13" i="9" s="1"/>
  <c r="BE13" i="9" a="1"/>
  <c r="BE13" i="9" s="1"/>
  <c r="AY13" i="9" a="1"/>
  <c r="AY13" i="9" s="1"/>
  <c r="AS13" i="9" a="1"/>
  <c r="AS13" i="9" s="1"/>
  <c r="AM13" i="9" a="1"/>
  <c r="AM13" i="9" s="1"/>
  <c r="EQ13" i="9" a="1"/>
  <c r="EQ13" i="9" s="1"/>
  <c r="EW13" i="9" a="1"/>
  <c r="EW13" i="9" s="1"/>
  <c r="EJ13" i="9" a="1"/>
  <c r="EJ13" i="9" s="1"/>
  <c r="ED13" i="9" a="1"/>
  <c r="ED13" i="9" s="1"/>
  <c r="DX13" i="9" a="1"/>
  <c r="DX13" i="9" s="1"/>
  <c r="DR13" i="9" a="1"/>
  <c r="DR13" i="9" s="1"/>
  <c r="DL13" i="9" a="1"/>
  <c r="DL13" i="9" s="1"/>
  <c r="DF13" i="9" a="1"/>
  <c r="DF13" i="9" s="1"/>
  <c r="CZ13" i="9" a="1"/>
  <c r="CZ13" i="9" s="1"/>
  <c r="CT13" i="9" a="1"/>
  <c r="CT13" i="9" s="1"/>
  <c r="CN13" i="9" a="1"/>
  <c r="CN13" i="9" s="1"/>
  <c r="CH13" i="9" a="1"/>
  <c r="CH13" i="9" s="1"/>
  <c r="CB13" i="9" a="1"/>
  <c r="CB13" i="9" s="1"/>
  <c r="BV13" i="9" a="1"/>
  <c r="BV13" i="9" s="1"/>
  <c r="BP13" i="9" a="1"/>
  <c r="BP13" i="9" s="1"/>
  <c r="BJ13" i="9" a="1"/>
  <c r="BJ13" i="9" s="1"/>
  <c r="BD13" i="9" a="1"/>
  <c r="BD13" i="9" s="1"/>
  <c r="AX13" i="9" a="1"/>
  <c r="AX13" i="9" s="1"/>
  <c r="AR13" i="9" a="1"/>
  <c r="AR13" i="9" s="1"/>
  <c r="AL13" i="9" a="1"/>
  <c r="AL13" i="9" s="1"/>
  <c r="EP13" i="9" a="1"/>
  <c r="EP13" i="9" s="1"/>
  <c r="EV13" i="9" a="1"/>
  <c r="EV13" i="9" s="1"/>
  <c r="EI13" i="9" a="1"/>
  <c r="EI13" i="9" s="1"/>
  <c r="EC13" i="9" a="1"/>
  <c r="EC13" i="9" s="1"/>
  <c r="DW13" i="9" a="1"/>
  <c r="DW13" i="9" s="1"/>
  <c r="DQ13" i="9" a="1"/>
  <c r="DQ13" i="9" s="1"/>
  <c r="DK13" i="9" a="1"/>
  <c r="DK13" i="9" s="1"/>
  <c r="DE13" i="9" a="1"/>
  <c r="DE13" i="9" s="1"/>
  <c r="CY13" i="9" a="1"/>
  <c r="CY13" i="9" s="1"/>
  <c r="CS13" i="9" a="1"/>
  <c r="CS13" i="9" s="1"/>
  <c r="CM13" i="9" a="1"/>
  <c r="CM13" i="9" s="1"/>
  <c r="CG13" i="9" a="1"/>
  <c r="CG13" i="9" s="1"/>
  <c r="CA13" i="9" a="1"/>
  <c r="CA13" i="9" s="1"/>
  <c r="BU13" i="9" a="1"/>
  <c r="BU13" i="9" s="1"/>
  <c r="BO13" i="9" a="1"/>
  <c r="BO13" i="9" s="1"/>
  <c r="BI13" i="9" a="1"/>
  <c r="BI13" i="9" s="1"/>
  <c r="BC13" i="9" a="1"/>
  <c r="BC13" i="9" s="1"/>
  <c r="AW13" i="9" a="1"/>
  <c r="AW13" i="9" s="1"/>
  <c r="AQ13" i="9" a="1"/>
  <c r="AQ13" i="9" s="1"/>
  <c r="AK13" i="9" a="1"/>
  <c r="AK13" i="9" s="1"/>
  <c r="FB13" i="9" a="1"/>
  <c r="FB13" i="9" s="1"/>
  <c r="EN13" i="9" a="1"/>
  <c r="EN13" i="9" s="1"/>
  <c r="EH13" i="9" a="1"/>
  <c r="EH13" i="9" s="1"/>
  <c r="EB13" i="9" a="1"/>
  <c r="EB13" i="9" s="1"/>
  <c r="DV13" i="9" a="1"/>
  <c r="DV13" i="9" s="1"/>
  <c r="DP13" i="9" a="1"/>
  <c r="DP13" i="9" s="1"/>
  <c r="DJ13" i="9" a="1"/>
  <c r="DJ13" i="9" s="1"/>
  <c r="DD13" i="9" a="1"/>
  <c r="DD13" i="9" s="1"/>
  <c r="CX13" i="9" a="1"/>
  <c r="CX13" i="9" s="1"/>
  <c r="CR13" i="9" a="1"/>
  <c r="CR13" i="9" s="1"/>
  <c r="CL13" i="9" a="1"/>
  <c r="CL13" i="9" s="1"/>
  <c r="CF13" i="9" a="1"/>
  <c r="CF13" i="9" s="1"/>
  <c r="BZ13" i="9" a="1"/>
  <c r="BZ13" i="9" s="1"/>
  <c r="BT13" i="9" a="1"/>
  <c r="BT13" i="9" s="1"/>
  <c r="BN13" i="9" a="1"/>
  <c r="BN13" i="9" s="1"/>
  <c r="BH13" i="9" a="1"/>
  <c r="BH13" i="9" s="1"/>
  <c r="BB13" i="9" a="1"/>
  <c r="BB13" i="9" s="1"/>
  <c r="AV13" i="9" a="1"/>
  <c r="AV13" i="9" s="1"/>
  <c r="AP13" i="9" a="1"/>
  <c r="AP13" i="9" s="1"/>
  <c r="AJ13" i="9"/>
  <c r="ET13" i="9" a="1"/>
  <c r="ET13" i="9" s="1"/>
  <c r="ES13" i="9" a="1"/>
  <c r="ES13" i="9" s="1"/>
  <c r="DO13" i="9" a="1"/>
  <c r="DO13" i="9" s="1"/>
  <c r="AU13" i="9" a="1"/>
  <c r="AU13" i="9" s="1"/>
  <c r="DI13" i="9" a="1"/>
  <c r="DI13" i="9" s="1"/>
  <c r="AO13" i="9" a="1"/>
  <c r="AO13" i="9" s="1"/>
  <c r="DC13" i="9" a="1"/>
  <c r="DC13" i="9" s="1"/>
  <c r="CW13" i="9" a="1"/>
  <c r="CW13" i="9" s="1"/>
  <c r="CQ13" i="9" a="1"/>
  <c r="CQ13" i="9" s="1"/>
  <c r="CK13" i="9" a="1"/>
  <c r="CK13" i="9" s="1"/>
  <c r="EZ13" i="9" a="1"/>
  <c r="EZ13" i="9" s="1"/>
  <c r="CE13" i="9" a="1"/>
  <c r="CE13" i="9" s="1"/>
  <c r="BY13" i="9" a="1"/>
  <c r="BY13" i="9" s="1"/>
  <c r="EM13" i="9" a="1"/>
  <c r="EM13" i="9" s="1"/>
  <c r="BS13" i="9" a="1"/>
  <c r="BS13" i="9" s="1"/>
  <c r="EG13" i="9" a="1"/>
  <c r="EG13" i="9" s="1"/>
  <c r="BM13" i="9" a="1"/>
  <c r="BM13" i="9" s="1"/>
  <c r="EA13" i="9" a="1"/>
  <c r="EA13" i="9" s="1"/>
  <c r="BG13" i="9" a="1"/>
  <c r="BG13" i="9" s="1"/>
  <c r="DU13" i="9" a="1"/>
  <c r="DU13" i="9" s="1"/>
  <c r="BA13" i="9" a="1"/>
  <c r="BA13" i="9" s="1"/>
  <c r="CL18" i="9" a="1"/>
  <c r="CL18" i="9" s="1"/>
  <c r="CL17" i="9" a="1"/>
  <c r="CL17" i="9" s="1"/>
  <c r="CL7" i="9" a="1"/>
  <c r="CL7" i="9" s="1"/>
  <c r="CL3" i="9" a="1"/>
  <c r="CL3" i="9" s="1"/>
  <c r="CL6" i="9" a="1"/>
  <c r="CL6" i="9" s="1"/>
  <c r="CL5" i="9" a="1"/>
  <c r="CL5" i="9" s="1"/>
  <c r="CL2" i="9" a="1"/>
  <c r="CL2" i="9" s="1"/>
  <c r="AP4" i="9" a="1"/>
  <c r="AP4" i="9" s="1"/>
  <c r="DJ4" i="9" a="1"/>
  <c r="DJ4" i="9" s="1"/>
  <c r="EW15" i="9" a="1"/>
  <c r="EW15" i="9" s="1"/>
  <c r="EQ15" i="9" a="1"/>
  <c r="EQ15" i="9" s="1"/>
  <c r="EK15" i="9" a="1"/>
  <c r="EK15" i="9" s="1"/>
  <c r="EE15" i="9" a="1"/>
  <c r="EE15" i="9" s="1"/>
  <c r="DY15" i="9" a="1"/>
  <c r="DY15" i="9" s="1"/>
  <c r="DS15" i="9" a="1"/>
  <c r="DS15" i="9" s="1"/>
  <c r="DM15" i="9" a="1"/>
  <c r="DM15" i="9" s="1"/>
  <c r="DG15" i="9" a="1"/>
  <c r="DG15" i="9" s="1"/>
  <c r="DA15" i="9" a="1"/>
  <c r="DA15" i="9" s="1"/>
  <c r="CU15" i="9" a="1"/>
  <c r="CU15" i="9" s="1"/>
  <c r="CO15" i="9" a="1"/>
  <c r="CO15" i="9" s="1"/>
  <c r="CI15" i="9" a="1"/>
  <c r="CI15" i="9" s="1"/>
  <c r="CC15" i="9" a="1"/>
  <c r="CC15" i="9" s="1"/>
  <c r="BW15" i="9" a="1"/>
  <c r="BW15" i="9" s="1"/>
  <c r="BQ15" i="9" a="1"/>
  <c r="BQ15" i="9" s="1"/>
  <c r="BK15" i="9" a="1"/>
  <c r="BK15" i="9" s="1"/>
  <c r="BE15" i="9" a="1"/>
  <c r="BE15" i="9" s="1"/>
  <c r="AY15" i="9" a="1"/>
  <c r="AY15" i="9" s="1"/>
  <c r="AS15" i="9" a="1"/>
  <c r="AS15" i="9" s="1"/>
  <c r="AM15" i="9" a="1"/>
  <c r="AM15" i="9" s="1"/>
  <c r="FB15" i="9" a="1"/>
  <c r="FB15" i="9" s="1"/>
  <c r="EV15" i="9" a="1"/>
  <c r="EV15" i="9" s="1"/>
  <c r="EP15" i="9" a="1"/>
  <c r="EP15" i="9" s="1"/>
  <c r="EJ15" i="9" a="1"/>
  <c r="EJ15" i="9" s="1"/>
  <c r="ED15" i="9" a="1"/>
  <c r="ED15" i="9" s="1"/>
  <c r="DX15" i="9" a="1"/>
  <c r="DX15" i="9" s="1"/>
  <c r="DR15" i="9" a="1"/>
  <c r="DR15" i="9" s="1"/>
  <c r="DL15" i="9" a="1"/>
  <c r="DL15" i="9" s="1"/>
  <c r="DF15" i="9" a="1"/>
  <c r="DF15" i="9" s="1"/>
  <c r="CZ15" i="9" a="1"/>
  <c r="CZ15" i="9" s="1"/>
  <c r="CT15" i="9" a="1"/>
  <c r="CT15" i="9" s="1"/>
  <c r="CN15" i="9" a="1"/>
  <c r="CN15" i="9" s="1"/>
  <c r="CH15" i="9" a="1"/>
  <c r="CH15" i="9" s="1"/>
  <c r="CB15" i="9" a="1"/>
  <c r="CB15" i="9" s="1"/>
  <c r="BV15" i="9" a="1"/>
  <c r="BV15" i="9" s="1"/>
  <c r="BP15" i="9" a="1"/>
  <c r="BP15" i="9" s="1"/>
  <c r="BJ15" i="9" a="1"/>
  <c r="BJ15" i="9" s="1"/>
  <c r="BD15" i="9" a="1"/>
  <c r="BD15" i="9" s="1"/>
  <c r="AX15" i="9" a="1"/>
  <c r="AX15" i="9" s="1"/>
  <c r="AR15" i="9" a="1"/>
  <c r="AR15" i="9" s="1"/>
  <c r="AL15" i="9" a="1"/>
  <c r="AL15" i="9" s="1"/>
  <c r="FA15" i="9" a="1"/>
  <c r="FA15" i="9" s="1"/>
  <c r="EU15" i="9" a="1"/>
  <c r="EU15" i="9" s="1"/>
  <c r="EO15" i="9" a="1"/>
  <c r="EO15" i="9" s="1"/>
  <c r="EI15" i="9" a="1"/>
  <c r="EI15" i="9" s="1"/>
  <c r="EC15" i="9" a="1"/>
  <c r="EC15" i="9" s="1"/>
  <c r="DW15" i="9" a="1"/>
  <c r="DW15" i="9" s="1"/>
  <c r="DQ15" i="9" a="1"/>
  <c r="DQ15" i="9" s="1"/>
  <c r="DK15" i="9" a="1"/>
  <c r="DK15" i="9" s="1"/>
  <c r="DE15" i="9" a="1"/>
  <c r="DE15" i="9" s="1"/>
  <c r="CY15" i="9" a="1"/>
  <c r="CY15" i="9" s="1"/>
  <c r="CS15" i="9" a="1"/>
  <c r="CS15" i="9" s="1"/>
  <c r="CM15" i="9" a="1"/>
  <c r="CM15" i="9" s="1"/>
  <c r="CG15" i="9" a="1"/>
  <c r="CG15" i="9" s="1"/>
  <c r="CA15" i="9" a="1"/>
  <c r="CA15" i="9" s="1"/>
  <c r="BU15" i="9" a="1"/>
  <c r="BU15" i="9" s="1"/>
  <c r="BO15" i="9" a="1"/>
  <c r="BO15" i="9" s="1"/>
  <c r="BI15" i="9" a="1"/>
  <c r="BI15" i="9" s="1"/>
  <c r="BC15" i="9" a="1"/>
  <c r="BC15" i="9" s="1"/>
  <c r="AW15" i="9" a="1"/>
  <c r="AW15" i="9" s="1"/>
  <c r="AQ15" i="9" a="1"/>
  <c r="AQ15" i="9" s="1"/>
  <c r="EZ15" i="9" a="1"/>
  <c r="EZ15" i="9" s="1"/>
  <c r="ET15" i="9" a="1"/>
  <c r="ET15" i="9" s="1"/>
  <c r="EN15" i="9" a="1"/>
  <c r="EN15" i="9" s="1"/>
  <c r="EH15" i="9" a="1"/>
  <c r="EH15" i="9" s="1"/>
  <c r="EB15" i="9" a="1"/>
  <c r="EB15" i="9" s="1"/>
  <c r="DV15" i="9" a="1"/>
  <c r="DV15" i="9" s="1"/>
  <c r="DP15" i="9" a="1"/>
  <c r="DP15" i="9" s="1"/>
  <c r="DJ15" i="9" a="1"/>
  <c r="DJ15" i="9" s="1"/>
  <c r="DD15" i="9" a="1"/>
  <c r="DD15" i="9" s="1"/>
  <c r="CX15" i="9" a="1"/>
  <c r="CX15" i="9" s="1"/>
  <c r="CR15" i="9" a="1"/>
  <c r="CR15" i="9" s="1"/>
  <c r="CL15" i="9" a="1"/>
  <c r="CL15" i="9" s="1"/>
  <c r="EX15" i="9" a="1"/>
  <c r="EX15" i="9" s="1"/>
  <c r="ER15" i="9" a="1"/>
  <c r="ER15" i="9" s="1"/>
  <c r="EL15" i="9" a="1"/>
  <c r="EL15" i="9" s="1"/>
  <c r="EF15" i="9" a="1"/>
  <c r="EF15" i="9" s="1"/>
  <c r="DZ15" i="9" a="1"/>
  <c r="DZ15" i="9" s="1"/>
  <c r="DT15" i="9" a="1"/>
  <c r="DT15" i="9" s="1"/>
  <c r="DN15" i="9" a="1"/>
  <c r="DN15" i="9" s="1"/>
  <c r="DH15" i="9" a="1"/>
  <c r="DH15" i="9" s="1"/>
  <c r="DB15" i="9" a="1"/>
  <c r="DB15" i="9" s="1"/>
  <c r="CV15" i="9" a="1"/>
  <c r="CV15" i="9" s="1"/>
  <c r="CP15" i="9" a="1"/>
  <c r="CP15" i="9" s="1"/>
  <c r="CJ15" i="9" a="1"/>
  <c r="CJ15" i="9" s="1"/>
  <c r="CD15" i="9" a="1"/>
  <c r="CD15" i="9" s="1"/>
  <c r="BX15" i="9" a="1"/>
  <c r="BX15" i="9" s="1"/>
  <c r="ES15" i="9" a="1"/>
  <c r="ES15" i="9" s="1"/>
  <c r="EA15" i="9" a="1"/>
  <c r="EA15" i="9" s="1"/>
  <c r="DI15" i="9" a="1"/>
  <c r="DI15" i="9" s="1"/>
  <c r="CQ15" i="9" a="1"/>
  <c r="CQ15" i="9" s="1"/>
  <c r="BN15" i="9" a="1"/>
  <c r="BN15" i="9" s="1"/>
  <c r="BB15" i="9" a="1"/>
  <c r="BB15" i="9" s="1"/>
  <c r="AP15" i="9" a="1"/>
  <c r="AP15" i="9" s="1"/>
  <c r="BZ15" i="9" a="1"/>
  <c r="BZ15" i="9" s="1"/>
  <c r="BM15" i="9" a="1"/>
  <c r="BM15" i="9" s="1"/>
  <c r="BA15" i="9" a="1"/>
  <c r="BA15" i="9" s="1"/>
  <c r="AO15" i="9" a="1"/>
  <c r="AO15" i="9" s="1"/>
  <c r="BY15" i="9" a="1"/>
  <c r="BY15" i="9" s="1"/>
  <c r="BL15" i="9" a="1"/>
  <c r="BL15" i="9" s="1"/>
  <c r="AZ15" i="9" a="1"/>
  <c r="AZ15" i="9" s="1"/>
  <c r="AN15" i="9" a="1"/>
  <c r="AN15" i="9" s="1"/>
  <c r="EM15" i="9" a="1"/>
  <c r="EM15" i="9" s="1"/>
  <c r="DU15" i="9" a="1"/>
  <c r="DU15" i="9" s="1"/>
  <c r="DC15" i="9" a="1"/>
  <c r="DC15" i="9" s="1"/>
  <c r="CK15" i="9" a="1"/>
  <c r="CK15" i="9" s="1"/>
  <c r="BT15" i="9" a="1"/>
  <c r="BT15" i="9" s="1"/>
  <c r="BH15" i="9" a="1"/>
  <c r="BH15" i="9" s="1"/>
  <c r="AV15" i="9" a="1"/>
  <c r="AV15" i="9" s="1"/>
  <c r="AK15" i="9" a="1"/>
  <c r="AK15" i="9" s="1"/>
  <c r="BS15" i="9" a="1"/>
  <c r="BS15" i="9" s="1"/>
  <c r="BG15" i="9" a="1"/>
  <c r="BG15" i="9" s="1"/>
  <c r="AU15" i="9" a="1"/>
  <c r="AU15" i="9" s="1"/>
  <c r="AJ15" i="9"/>
  <c r="CE15" i="9" a="1"/>
  <c r="CE15" i="9" s="1"/>
  <c r="BR15" i="9" a="1"/>
  <c r="BR15" i="9" s="1"/>
  <c r="BF15" i="9" a="1"/>
  <c r="BF15" i="9" s="1"/>
  <c r="AT15" i="9" a="1"/>
  <c r="AT15" i="9" s="1"/>
  <c r="EG15" i="9" a="1"/>
  <c r="EG15" i="9" s="1"/>
  <c r="AQ1" i="9"/>
  <c r="BC1" i="9"/>
  <c r="BO1" i="9"/>
  <c r="CA1" i="9"/>
  <c r="CM1" i="9"/>
  <c r="CY1" i="9"/>
  <c r="DK1" i="9"/>
  <c r="DW1" i="9"/>
  <c r="EI1" i="9"/>
  <c r="EU1" i="9"/>
  <c r="B14" i="9"/>
  <c r="B26" i="9"/>
  <c r="B38" i="9"/>
  <c r="B50" i="9"/>
  <c r="B62" i="9"/>
  <c r="B74" i="9"/>
  <c r="B86" i="9"/>
  <c r="B98" i="9"/>
  <c r="B110" i="9"/>
  <c r="B122" i="9"/>
  <c r="L2" i="9" a="1"/>
  <c r="L2" i="9" s="1"/>
  <c r="L4" i="9" a="1"/>
  <c r="L4" i="9" s="1"/>
  <c r="O4" i="9" s="1"/>
  <c r="S5" i="9" a="1"/>
  <c r="S5" i="9" s="1"/>
  <c r="N7" i="9" a="1"/>
  <c r="N7" i="9" s="1"/>
  <c r="S10" i="9" a="1"/>
  <c r="S10" i="9" s="1"/>
  <c r="AK11" i="9" a="1"/>
  <c r="AK11" i="9" s="1"/>
  <c r="DE11" i="9" a="1"/>
  <c r="DE11" i="9" s="1"/>
  <c r="CC12" i="9" a="1"/>
  <c r="CC12" i="9" s="1"/>
  <c r="EW12" i="9" a="1"/>
  <c r="EW12" i="9" s="1"/>
  <c r="EY15" i="9" a="1"/>
  <c r="EY15" i="9" s="1"/>
  <c r="AR1" i="9"/>
  <c r="BD1" i="9"/>
  <c r="BP1" i="9"/>
  <c r="CB1" i="9"/>
  <c r="CN1" i="9"/>
  <c r="CZ1" i="9"/>
  <c r="DL1" i="9"/>
  <c r="DX1" i="9"/>
  <c r="EJ1" i="9"/>
  <c r="EV1" i="9"/>
  <c r="B39" i="9"/>
  <c r="B51" i="9"/>
  <c r="B63" i="9"/>
  <c r="B75" i="9"/>
  <c r="B87" i="9"/>
  <c r="B99" i="9"/>
  <c r="B111" i="9"/>
  <c r="B123" i="9"/>
  <c r="R3" i="9" a="1"/>
  <c r="R3" i="9" s="1"/>
  <c r="U3" i="9" s="1"/>
  <c r="AQ11" i="9" a="1"/>
  <c r="AQ11" i="9" s="1"/>
  <c r="CI12" i="9" a="1"/>
  <c r="CI12" i="9" s="1"/>
  <c r="DN14" i="9" a="1"/>
  <c r="DN14" i="9" s="1"/>
  <c r="AS1" i="9"/>
  <c r="BE1" i="9"/>
  <c r="BQ1" i="9"/>
  <c r="CC1" i="9"/>
  <c r="CO1" i="9"/>
  <c r="DA1" i="9"/>
  <c r="DM1" i="9"/>
  <c r="DY1" i="9"/>
  <c r="EK1" i="9"/>
  <c r="EW1" i="9"/>
  <c r="B4" i="9"/>
  <c r="B16" i="9"/>
  <c r="B28" i="9"/>
  <c r="B40" i="9"/>
  <c r="B52" i="9"/>
  <c r="B64" i="9"/>
  <c r="B76" i="9"/>
  <c r="B88" i="9"/>
  <c r="B100" i="9"/>
  <c r="B112" i="9"/>
  <c r="M2" i="9" a="1"/>
  <c r="M2" i="9" s="1"/>
  <c r="EZ11" i="9" a="1"/>
  <c r="EZ11" i="9" s="1"/>
  <c r="ET11" i="9" a="1"/>
  <c r="ET11" i="9" s="1"/>
  <c r="EN11" i="9" a="1"/>
  <c r="EN11" i="9" s="1"/>
  <c r="EH11" i="9" a="1"/>
  <c r="EH11" i="9" s="1"/>
  <c r="EB11" i="9" a="1"/>
  <c r="EB11" i="9" s="1"/>
  <c r="DV11" i="9" a="1"/>
  <c r="DV11" i="9" s="1"/>
  <c r="DP11" i="9" a="1"/>
  <c r="DP11" i="9" s="1"/>
  <c r="DJ11" i="9" a="1"/>
  <c r="DJ11" i="9" s="1"/>
  <c r="DD11" i="9" a="1"/>
  <c r="DD11" i="9" s="1"/>
  <c r="CX11" i="9" a="1"/>
  <c r="CX11" i="9" s="1"/>
  <c r="CR11" i="9" a="1"/>
  <c r="CR11" i="9" s="1"/>
  <c r="CL11" i="9" a="1"/>
  <c r="CL11" i="9" s="1"/>
  <c r="CF11" i="9" a="1"/>
  <c r="CF11" i="9" s="1"/>
  <c r="BZ11" i="9" a="1"/>
  <c r="BZ11" i="9" s="1"/>
  <c r="BT11" i="9" a="1"/>
  <c r="BT11" i="9" s="1"/>
  <c r="BN11" i="9" a="1"/>
  <c r="BN11" i="9" s="1"/>
  <c r="BH11" i="9" a="1"/>
  <c r="BH11" i="9" s="1"/>
  <c r="BB11" i="9" a="1"/>
  <c r="BB11" i="9" s="1"/>
  <c r="AV11" i="9" a="1"/>
  <c r="AV11" i="9" s="1"/>
  <c r="AP11" i="9" a="1"/>
  <c r="AP11" i="9" s="1"/>
  <c r="AJ11" i="9"/>
  <c r="EY11" i="9" a="1"/>
  <c r="EY11" i="9" s="1"/>
  <c r="ES11" i="9" a="1"/>
  <c r="ES11" i="9" s="1"/>
  <c r="EM11" i="9" a="1"/>
  <c r="EM11" i="9" s="1"/>
  <c r="EG11" i="9" a="1"/>
  <c r="EG11" i="9" s="1"/>
  <c r="EA11" i="9" a="1"/>
  <c r="EA11" i="9" s="1"/>
  <c r="DU11" i="9" a="1"/>
  <c r="DU11" i="9" s="1"/>
  <c r="DO11" i="9" a="1"/>
  <c r="DO11" i="9" s="1"/>
  <c r="DI11" i="9" a="1"/>
  <c r="DI11" i="9" s="1"/>
  <c r="DC11" i="9" a="1"/>
  <c r="DC11" i="9" s="1"/>
  <c r="CW11" i="9" a="1"/>
  <c r="CW11" i="9" s="1"/>
  <c r="CQ11" i="9" a="1"/>
  <c r="CQ11" i="9" s="1"/>
  <c r="CK11" i="9" a="1"/>
  <c r="CK11" i="9" s="1"/>
  <c r="CE11" i="9" a="1"/>
  <c r="CE11" i="9" s="1"/>
  <c r="BY11" i="9" a="1"/>
  <c r="BY11" i="9" s="1"/>
  <c r="BS11" i="9" a="1"/>
  <c r="BS11" i="9" s="1"/>
  <c r="BM11" i="9" a="1"/>
  <c r="BM11" i="9" s="1"/>
  <c r="BG11" i="9" a="1"/>
  <c r="BG11" i="9" s="1"/>
  <c r="BA11" i="9" a="1"/>
  <c r="BA11" i="9" s="1"/>
  <c r="AU11" i="9" a="1"/>
  <c r="AU11" i="9" s="1"/>
  <c r="AO11" i="9" a="1"/>
  <c r="AO11" i="9" s="1"/>
  <c r="EX11" i="9" a="1"/>
  <c r="EX11" i="9" s="1"/>
  <c r="ER11" i="9" a="1"/>
  <c r="ER11" i="9" s="1"/>
  <c r="EL11" i="9" a="1"/>
  <c r="EL11" i="9" s="1"/>
  <c r="EF11" i="9" a="1"/>
  <c r="EF11" i="9" s="1"/>
  <c r="DZ11" i="9" a="1"/>
  <c r="DZ11" i="9" s="1"/>
  <c r="DT11" i="9" a="1"/>
  <c r="DT11" i="9" s="1"/>
  <c r="DN11" i="9" a="1"/>
  <c r="DN11" i="9" s="1"/>
  <c r="DH11" i="9" a="1"/>
  <c r="DH11" i="9" s="1"/>
  <c r="DB11" i="9" a="1"/>
  <c r="DB11" i="9" s="1"/>
  <c r="CV11" i="9" a="1"/>
  <c r="CV11" i="9" s="1"/>
  <c r="CP11" i="9" a="1"/>
  <c r="CP11" i="9" s="1"/>
  <c r="CJ11" i="9" a="1"/>
  <c r="CJ11" i="9" s="1"/>
  <c r="CD11" i="9" a="1"/>
  <c r="CD11" i="9" s="1"/>
  <c r="BX11" i="9" a="1"/>
  <c r="BX11" i="9" s="1"/>
  <c r="BR11" i="9" a="1"/>
  <c r="BR11" i="9" s="1"/>
  <c r="BL11" i="9" a="1"/>
  <c r="BL11" i="9" s="1"/>
  <c r="BF11" i="9" a="1"/>
  <c r="BF11" i="9" s="1"/>
  <c r="AZ11" i="9" a="1"/>
  <c r="AZ11" i="9" s="1"/>
  <c r="AT11" i="9" a="1"/>
  <c r="AT11" i="9" s="1"/>
  <c r="AN11" i="9" a="1"/>
  <c r="AN11" i="9" s="1"/>
  <c r="EW11" i="9" a="1"/>
  <c r="EW11" i="9" s="1"/>
  <c r="EQ11" i="9" a="1"/>
  <c r="EQ11" i="9" s="1"/>
  <c r="EK11" i="9" a="1"/>
  <c r="EK11" i="9" s="1"/>
  <c r="EE11" i="9" a="1"/>
  <c r="EE11" i="9" s="1"/>
  <c r="DY11" i="9" a="1"/>
  <c r="DY11" i="9" s="1"/>
  <c r="DS11" i="9" a="1"/>
  <c r="DS11" i="9" s="1"/>
  <c r="DM11" i="9" a="1"/>
  <c r="DM11" i="9" s="1"/>
  <c r="DG11" i="9" a="1"/>
  <c r="DG11" i="9" s="1"/>
  <c r="DA11" i="9" a="1"/>
  <c r="DA11" i="9" s="1"/>
  <c r="CU11" i="9" a="1"/>
  <c r="CU11" i="9" s="1"/>
  <c r="CO11" i="9" a="1"/>
  <c r="CO11" i="9" s="1"/>
  <c r="CI11" i="9" a="1"/>
  <c r="CI11" i="9" s="1"/>
  <c r="CC11" i="9" a="1"/>
  <c r="CC11" i="9" s="1"/>
  <c r="BW11" i="9" a="1"/>
  <c r="BW11" i="9" s="1"/>
  <c r="BQ11" i="9" a="1"/>
  <c r="BQ11" i="9" s="1"/>
  <c r="BK11" i="9" a="1"/>
  <c r="BK11" i="9" s="1"/>
  <c r="BE11" i="9" a="1"/>
  <c r="BE11" i="9" s="1"/>
  <c r="AY11" i="9" a="1"/>
  <c r="AY11" i="9" s="1"/>
  <c r="AS11" i="9" a="1"/>
  <c r="AS11" i="9" s="1"/>
  <c r="AM11" i="9" a="1"/>
  <c r="AM11" i="9" s="1"/>
  <c r="FB11" i="9" a="1"/>
  <c r="FB11" i="9" s="1"/>
  <c r="EV11" i="9" a="1"/>
  <c r="EV11" i="9" s="1"/>
  <c r="EP11" i="9" a="1"/>
  <c r="EP11" i="9" s="1"/>
  <c r="EJ11" i="9" a="1"/>
  <c r="EJ11" i="9" s="1"/>
  <c r="ED11" i="9" a="1"/>
  <c r="ED11" i="9" s="1"/>
  <c r="DX11" i="9" a="1"/>
  <c r="DX11" i="9" s="1"/>
  <c r="DR11" i="9" a="1"/>
  <c r="DR11" i="9" s="1"/>
  <c r="DL11" i="9" a="1"/>
  <c r="DL11" i="9" s="1"/>
  <c r="DF11" i="9" a="1"/>
  <c r="DF11" i="9" s="1"/>
  <c r="CZ11" i="9" a="1"/>
  <c r="CZ11" i="9" s="1"/>
  <c r="CT11" i="9" a="1"/>
  <c r="CT11" i="9" s="1"/>
  <c r="CN11" i="9" a="1"/>
  <c r="CN11" i="9" s="1"/>
  <c r="CH11" i="9" a="1"/>
  <c r="CH11" i="9" s="1"/>
  <c r="CB11" i="9" a="1"/>
  <c r="CB11" i="9" s="1"/>
  <c r="BV11" i="9" a="1"/>
  <c r="BV11" i="9" s="1"/>
  <c r="BP11" i="9" a="1"/>
  <c r="BP11" i="9" s="1"/>
  <c r="BJ11" i="9" a="1"/>
  <c r="BJ11" i="9" s="1"/>
  <c r="BD11" i="9" a="1"/>
  <c r="BD11" i="9" s="1"/>
  <c r="AX11" i="9" a="1"/>
  <c r="AX11" i="9" s="1"/>
  <c r="AR11" i="9" a="1"/>
  <c r="AR11" i="9" s="1"/>
  <c r="AL11" i="9" a="1"/>
  <c r="AL11" i="9" s="1"/>
  <c r="M4" i="9" a="1"/>
  <c r="M4" i="9" s="1"/>
  <c r="R6" i="9" a="1"/>
  <c r="R6" i="9" s="1"/>
  <c r="AW11" i="9" a="1"/>
  <c r="AW11" i="9" s="1"/>
  <c r="DQ11" i="9" a="1"/>
  <c r="DQ11" i="9" s="1"/>
  <c r="CO12" i="9" a="1"/>
  <c r="CO12" i="9" s="1"/>
  <c r="F118" i="9" a="1"/>
  <c r="F118" i="9" s="1"/>
  <c r="F119" i="9" a="1"/>
  <c r="F119" i="9" s="1"/>
  <c r="F120" i="9" a="1"/>
  <c r="F120" i="9" s="1"/>
  <c r="F121" i="9" a="1"/>
  <c r="F121" i="9" s="1"/>
  <c r="F122" i="9" a="1"/>
  <c r="F122" i="9" s="1"/>
  <c r="F105" i="9" a="1"/>
  <c r="F105" i="9" s="1"/>
  <c r="F112" i="9" a="1"/>
  <c r="F112" i="9" s="1"/>
  <c r="I112" i="9" s="1"/>
  <c r="F107" i="9" a="1"/>
  <c r="F107" i="9" s="1"/>
  <c r="I107" i="9" s="1"/>
  <c r="F100" i="9" a="1"/>
  <c r="F100" i="9" s="1"/>
  <c r="F94" i="9" a="1"/>
  <c r="F94" i="9" s="1"/>
  <c r="F88" i="9" a="1"/>
  <c r="F88" i="9" s="1"/>
  <c r="F113" i="9" a="1"/>
  <c r="F113" i="9" s="1"/>
  <c r="F111" i="9" a="1"/>
  <c r="F111" i="9" s="1"/>
  <c r="F103" i="9" a="1"/>
  <c r="F103" i="9" s="1"/>
  <c r="I103" i="9" s="1"/>
  <c r="F114" i="9" a="1"/>
  <c r="F114" i="9" s="1"/>
  <c r="I114" i="9" s="1"/>
  <c r="F95" i="9" a="1"/>
  <c r="F95" i="9" s="1"/>
  <c r="F89" i="9" a="1"/>
  <c r="F89" i="9" s="1"/>
  <c r="I89" i="9" s="1"/>
  <c r="F115" i="9" a="1"/>
  <c r="F115" i="9" s="1"/>
  <c r="F110" i="9" a="1"/>
  <c r="F110" i="9" s="1"/>
  <c r="I110" i="9" s="1"/>
  <c r="F101" i="9" a="1"/>
  <c r="F101" i="9" s="1"/>
  <c r="F96" i="9" a="1"/>
  <c r="F96" i="9" s="1"/>
  <c r="F90" i="9" a="1"/>
  <c r="F90" i="9" s="1"/>
  <c r="I90" i="9" s="1"/>
  <c r="F116" i="9" a="1"/>
  <c r="F116" i="9" s="1"/>
  <c r="F109" i="9" a="1"/>
  <c r="F109" i="9" s="1"/>
  <c r="F106" i="9" a="1"/>
  <c r="F106" i="9" s="1"/>
  <c r="F84" i="9" a="1"/>
  <c r="F84" i="9" s="1"/>
  <c r="F83" i="9" a="1"/>
  <c r="F83" i="9" s="1"/>
  <c r="F82" i="9" a="1"/>
  <c r="F82" i="9" s="1"/>
  <c r="F81" i="9" a="1"/>
  <c r="F81" i="9" s="1"/>
  <c r="F123" i="9" a="1"/>
  <c r="F123" i="9" s="1"/>
  <c r="F104" i="9" a="1"/>
  <c r="F104" i="9" s="1"/>
  <c r="I104" i="9" s="1"/>
  <c r="F97" i="9" a="1"/>
  <c r="F97" i="9" s="1"/>
  <c r="F91" i="9" a="1"/>
  <c r="F91" i="9" s="1"/>
  <c r="F85" i="9" a="1"/>
  <c r="F85" i="9" s="1"/>
  <c r="F108" i="9" a="1"/>
  <c r="F108" i="9" s="1"/>
  <c r="F102" i="9" a="1"/>
  <c r="F102" i="9" s="1"/>
  <c r="F98" i="9" a="1"/>
  <c r="F98" i="9" s="1"/>
  <c r="F92" i="9" a="1"/>
  <c r="F92" i="9" s="1"/>
  <c r="F86" i="9" a="1"/>
  <c r="F86" i="9" s="1"/>
  <c r="F44" i="9" a="1"/>
  <c r="F44" i="9" s="1"/>
  <c r="F79" i="9" a="1"/>
  <c r="F79" i="9" s="1"/>
  <c r="I79" i="9" s="1"/>
  <c r="F73" i="9" a="1"/>
  <c r="F73" i="9" s="1"/>
  <c r="F66" i="9" a="1"/>
  <c r="F66" i="9" s="1"/>
  <c r="I66" i="9" s="1"/>
  <c r="F60" i="9" a="1"/>
  <c r="F60" i="9" s="1"/>
  <c r="F54" i="9" a="1"/>
  <c r="F54" i="9" s="1"/>
  <c r="I54" i="9" s="1"/>
  <c r="F99" i="9" a="1"/>
  <c r="F99" i="9" s="1"/>
  <c r="F75" i="9" a="1"/>
  <c r="F75" i="9" s="1"/>
  <c r="F67" i="9" a="1"/>
  <c r="F67" i="9" s="1"/>
  <c r="F61" i="9" a="1"/>
  <c r="F61" i="9" s="1"/>
  <c r="F55" i="9" a="1"/>
  <c r="F55" i="9" s="1"/>
  <c r="F93" i="9" a="1"/>
  <c r="F93" i="9" s="1"/>
  <c r="F78" i="9" a="1"/>
  <c r="F78" i="9" s="1"/>
  <c r="F70" i="9" a="1"/>
  <c r="F70" i="9" s="1"/>
  <c r="F87" i="9" a="1"/>
  <c r="F87" i="9" s="1"/>
  <c r="F68" i="9" a="1"/>
  <c r="F68" i="9" s="1"/>
  <c r="I68" i="9" s="1"/>
  <c r="F62" i="9" a="1"/>
  <c r="F62" i="9" s="1"/>
  <c r="F56" i="9" a="1"/>
  <c r="F56" i="9" s="1"/>
  <c r="F72" i="9" a="1"/>
  <c r="F72" i="9" s="1"/>
  <c r="F77" i="9" a="1"/>
  <c r="F77" i="9" s="1"/>
  <c r="F63" i="9" a="1"/>
  <c r="F63" i="9" s="1"/>
  <c r="I63" i="9" s="1"/>
  <c r="F57" i="9" a="1"/>
  <c r="F57" i="9" s="1"/>
  <c r="F74" i="9" a="1"/>
  <c r="F74" i="9" s="1"/>
  <c r="F51" i="9" a="1"/>
  <c r="F51" i="9" s="1"/>
  <c r="F50" i="9" a="1"/>
  <c r="F50" i="9" s="1"/>
  <c r="F117" i="9" a="1"/>
  <c r="F117" i="9" s="1"/>
  <c r="F64" i="9" a="1"/>
  <c r="F64" i="9" s="1"/>
  <c r="F58" i="9" a="1"/>
  <c r="F58" i="9" s="1"/>
  <c r="I58" i="9" s="1"/>
  <c r="F52" i="9" a="1"/>
  <c r="F52" i="9" s="1"/>
  <c r="F80" i="9" a="1"/>
  <c r="F80" i="9" s="1"/>
  <c r="F71" i="9" a="1"/>
  <c r="F71" i="9" s="1"/>
  <c r="F65" i="9" a="1"/>
  <c r="F65" i="9" s="1"/>
  <c r="F59" i="9" a="1"/>
  <c r="F59" i="9" s="1"/>
  <c r="I59" i="9" s="1"/>
  <c r="F53" i="9" a="1"/>
  <c r="F53" i="9" s="1"/>
  <c r="F48" i="9" a="1"/>
  <c r="F48" i="9" s="1"/>
  <c r="F45" i="9" a="1"/>
  <c r="F45" i="9" s="1"/>
  <c r="F42" i="9" a="1"/>
  <c r="F42" i="9" s="1"/>
  <c r="F76" i="9" a="1"/>
  <c r="F76" i="9" s="1"/>
  <c r="F46" i="9" a="1"/>
  <c r="F46" i="9" s="1"/>
  <c r="F49" i="9" a="1"/>
  <c r="F49" i="9" s="1"/>
  <c r="I49" i="9" s="1"/>
  <c r="F41" i="9" a="1"/>
  <c r="F41" i="9" s="1"/>
  <c r="F69" i="9" a="1"/>
  <c r="F69" i="9" s="1"/>
  <c r="F47" i="9" a="1"/>
  <c r="F47" i="9" s="1"/>
  <c r="F37" i="9" a="1"/>
  <c r="F37" i="9" s="1"/>
  <c r="F40" i="9" a="1"/>
  <c r="F40" i="9" s="1"/>
  <c r="F43" i="9" a="1"/>
  <c r="F43" i="9" s="1"/>
  <c r="F38" i="9" a="1"/>
  <c r="F38" i="9" s="1"/>
  <c r="F39" i="9" a="1"/>
  <c r="F39" i="9" s="1"/>
  <c r="F35" i="9" a="1"/>
  <c r="F35" i="9" s="1"/>
  <c r="F36" i="9" a="1"/>
  <c r="F36" i="9" s="1"/>
  <c r="F34" i="9" a="1"/>
  <c r="F34" i="9" s="1"/>
  <c r="F31" i="9" a="1"/>
  <c r="F31" i="9" s="1"/>
  <c r="I31" i="9" s="1"/>
  <c r="F32" i="9" a="1"/>
  <c r="F32" i="9" s="1"/>
  <c r="F24" i="9" a="1"/>
  <c r="F24" i="9" s="1"/>
  <c r="F33" i="9" a="1"/>
  <c r="F33" i="9" s="1"/>
  <c r="F27" i="9" a="1"/>
  <c r="F27" i="9" s="1"/>
  <c r="F28" i="9" a="1"/>
  <c r="F28" i="9" s="1"/>
  <c r="F29" i="9" a="1"/>
  <c r="F29" i="9" s="1"/>
  <c r="F26" i="9" a="1"/>
  <c r="F26" i="9" s="1"/>
  <c r="F30" i="9" a="1"/>
  <c r="F30" i="9" s="1"/>
  <c r="F22" i="9" a="1"/>
  <c r="F22" i="9" s="1"/>
  <c r="F21" i="9" a="1"/>
  <c r="F21" i="9" s="1"/>
  <c r="I21" i="9" s="1"/>
  <c r="F20" i="9" a="1"/>
  <c r="F20" i="9" s="1"/>
  <c r="F16" i="9" a="1"/>
  <c r="F16" i="9" s="1"/>
  <c r="I16" i="9" s="1"/>
  <c r="F18" i="9" a="1"/>
  <c r="F18" i="9" s="1"/>
  <c r="F23" i="9" a="1"/>
  <c r="F23" i="9" s="1"/>
  <c r="F17" i="9" a="1"/>
  <c r="F17" i="9" s="1"/>
  <c r="F19" i="9" a="1"/>
  <c r="F19" i="9" s="1"/>
  <c r="F25" i="9" a="1"/>
  <c r="F25" i="9" s="1"/>
  <c r="F11" i="9" a="1"/>
  <c r="F11" i="9" s="1"/>
  <c r="F14" i="9" a="1"/>
  <c r="F14" i="9" s="1"/>
  <c r="F10" i="9" a="1"/>
  <c r="F10" i="9" s="1"/>
  <c r="F12" i="9" a="1"/>
  <c r="F12" i="9" s="1"/>
  <c r="F13" i="9" a="1"/>
  <c r="F13" i="9" s="1"/>
  <c r="F15" i="9" a="1"/>
  <c r="F15" i="9" s="1"/>
  <c r="F9" i="9" a="1"/>
  <c r="F9" i="9" s="1"/>
  <c r="I9" i="9" s="1"/>
  <c r="AT1" i="9"/>
  <c r="BF1" i="9"/>
  <c r="BR1" i="9"/>
  <c r="CD1" i="9"/>
  <c r="CP1" i="9"/>
  <c r="DB1" i="9"/>
  <c r="DN1" i="9"/>
  <c r="DZ1" i="9"/>
  <c r="EL1" i="9"/>
  <c r="EX1" i="9"/>
  <c r="EZ14" i="9" a="1"/>
  <c r="EZ14" i="9" s="1"/>
  <c r="ET14" i="9" a="1"/>
  <c r="ET14" i="9" s="1"/>
  <c r="EN14" i="9" a="1"/>
  <c r="EN14" i="9" s="1"/>
  <c r="EH14" i="9" a="1"/>
  <c r="EH14" i="9" s="1"/>
  <c r="EB14" i="9" a="1"/>
  <c r="EB14" i="9" s="1"/>
  <c r="DV14" i="9" a="1"/>
  <c r="DV14" i="9" s="1"/>
  <c r="DP14" i="9" a="1"/>
  <c r="DP14" i="9" s="1"/>
  <c r="DJ14" i="9" a="1"/>
  <c r="DJ14" i="9" s="1"/>
  <c r="DD14" i="9" a="1"/>
  <c r="DD14" i="9" s="1"/>
  <c r="CX14" i="9" a="1"/>
  <c r="CX14" i="9" s="1"/>
  <c r="CR14" i="9" a="1"/>
  <c r="CR14" i="9" s="1"/>
  <c r="CL14" i="9" a="1"/>
  <c r="CL14" i="9" s="1"/>
  <c r="CF14" i="9" a="1"/>
  <c r="CF14" i="9" s="1"/>
  <c r="BZ14" i="9" a="1"/>
  <c r="BZ14" i="9" s="1"/>
  <c r="BT14" i="9" a="1"/>
  <c r="BT14" i="9" s="1"/>
  <c r="BN14" i="9" a="1"/>
  <c r="BN14" i="9" s="1"/>
  <c r="BH14" i="9" a="1"/>
  <c r="BH14" i="9" s="1"/>
  <c r="BB14" i="9" a="1"/>
  <c r="BB14" i="9" s="1"/>
  <c r="AV14" i="9" a="1"/>
  <c r="AV14" i="9" s="1"/>
  <c r="AP14" i="9" a="1"/>
  <c r="AP14" i="9" s="1"/>
  <c r="AJ14" i="9"/>
  <c r="EW14" i="9" a="1"/>
  <c r="EW14" i="9" s="1"/>
  <c r="EQ14" i="9" a="1"/>
  <c r="EQ14" i="9" s="1"/>
  <c r="EK14" i="9" a="1"/>
  <c r="EK14" i="9" s="1"/>
  <c r="DU14" i="9" a="1"/>
  <c r="DU14" i="9" s="1"/>
  <c r="DM14" i="9" a="1"/>
  <c r="DM14" i="9" s="1"/>
  <c r="CW14" i="9" a="1"/>
  <c r="CW14" i="9" s="1"/>
  <c r="FB14" i="9" a="1"/>
  <c r="FB14" i="9" s="1"/>
  <c r="ES14" i="9" a="1"/>
  <c r="ES14" i="9" s="1"/>
  <c r="EC14" i="9" a="1"/>
  <c r="EC14" i="9" s="1"/>
  <c r="DT14" i="9" a="1"/>
  <c r="DT14" i="9" s="1"/>
  <c r="DE14" i="9" a="1"/>
  <c r="DE14" i="9" s="1"/>
  <c r="CV14" i="9" a="1"/>
  <c r="CV14" i="9" s="1"/>
  <c r="CO14" i="9" a="1"/>
  <c r="CO14" i="9" s="1"/>
  <c r="CH14" i="9" a="1"/>
  <c r="CH14" i="9" s="1"/>
  <c r="CA14" i="9" a="1"/>
  <c r="CA14" i="9" s="1"/>
  <c r="BS14" i="9" a="1"/>
  <c r="BS14" i="9" s="1"/>
  <c r="BL14" i="9" a="1"/>
  <c r="BL14" i="9" s="1"/>
  <c r="BE14" i="9" a="1"/>
  <c r="BE14" i="9" s="1"/>
  <c r="AX14" i="9" a="1"/>
  <c r="AX14" i="9" s="1"/>
  <c r="AQ14" i="9" a="1"/>
  <c r="AQ14" i="9" s="1"/>
  <c r="ER14" i="9" a="1"/>
  <c r="ER14" i="9" s="1"/>
  <c r="EJ14" i="9" a="1"/>
  <c r="EJ14" i="9" s="1"/>
  <c r="DL14" i="9" a="1"/>
  <c r="DL14" i="9" s="1"/>
  <c r="FA14" i="9" a="1"/>
  <c r="FA14" i="9" s="1"/>
  <c r="EA14" i="9" a="1"/>
  <c r="EA14" i="9" s="1"/>
  <c r="DS14" i="9" a="1"/>
  <c r="DS14" i="9" s="1"/>
  <c r="DC14" i="9" a="1"/>
  <c r="DC14" i="9" s="1"/>
  <c r="CU14" i="9" a="1"/>
  <c r="CU14" i="9" s="1"/>
  <c r="CN14" i="9" a="1"/>
  <c r="CN14" i="9" s="1"/>
  <c r="CG14" i="9" a="1"/>
  <c r="CG14" i="9" s="1"/>
  <c r="BY14" i="9" a="1"/>
  <c r="BY14" i="9" s="1"/>
  <c r="BR14" i="9" a="1"/>
  <c r="BR14" i="9" s="1"/>
  <c r="BK14" i="9" a="1"/>
  <c r="BK14" i="9" s="1"/>
  <c r="BD14" i="9" a="1"/>
  <c r="BD14" i="9" s="1"/>
  <c r="AW14" i="9" a="1"/>
  <c r="AW14" i="9" s="1"/>
  <c r="AO14" i="9" a="1"/>
  <c r="AO14" i="9" s="1"/>
  <c r="EI14" i="9" a="1"/>
  <c r="EI14" i="9" s="1"/>
  <c r="DZ14" i="9" a="1"/>
  <c r="DZ14" i="9" s="1"/>
  <c r="DK14" i="9" a="1"/>
  <c r="DK14" i="9" s="1"/>
  <c r="DB14" i="9" a="1"/>
  <c r="DB14" i="9" s="1"/>
  <c r="EY14" i="9" a="1"/>
  <c r="EY14" i="9" s="1"/>
  <c r="EP14" i="9" a="1"/>
  <c r="EP14" i="9" s="1"/>
  <c r="DR14" i="9" a="1"/>
  <c r="DR14" i="9" s="1"/>
  <c r="CT14" i="9" a="1"/>
  <c r="CT14" i="9" s="1"/>
  <c r="CM14" i="9" a="1"/>
  <c r="CM14" i="9" s="1"/>
  <c r="CE14" i="9" a="1"/>
  <c r="CE14" i="9" s="1"/>
  <c r="BX14" i="9" a="1"/>
  <c r="BX14" i="9" s="1"/>
  <c r="BQ14" i="9" a="1"/>
  <c r="BQ14" i="9" s="1"/>
  <c r="BJ14" i="9" a="1"/>
  <c r="BJ14" i="9" s="1"/>
  <c r="BC14" i="9" a="1"/>
  <c r="BC14" i="9" s="1"/>
  <c r="AU14" i="9" a="1"/>
  <c r="AU14" i="9" s="1"/>
  <c r="AN14" i="9" a="1"/>
  <c r="AN14" i="9" s="1"/>
  <c r="EX14" i="9" a="1"/>
  <c r="EX14" i="9" s="1"/>
  <c r="EG14" i="9" a="1"/>
  <c r="EG14" i="9" s="1"/>
  <c r="DY14" i="9" a="1"/>
  <c r="DY14" i="9" s="1"/>
  <c r="DI14" i="9" a="1"/>
  <c r="DI14" i="9" s="1"/>
  <c r="DA14" i="9" a="1"/>
  <c r="DA14" i="9" s="1"/>
  <c r="EO14" i="9" a="1"/>
  <c r="EO14" i="9" s="1"/>
  <c r="EF14" i="9" a="1"/>
  <c r="EF14" i="9" s="1"/>
  <c r="DQ14" i="9" a="1"/>
  <c r="DQ14" i="9" s="1"/>
  <c r="DH14" i="9" a="1"/>
  <c r="DH14" i="9" s="1"/>
  <c r="CS14" i="9" a="1"/>
  <c r="CS14" i="9" s="1"/>
  <c r="CK14" i="9" a="1"/>
  <c r="CK14" i="9" s="1"/>
  <c r="CD14" i="9" a="1"/>
  <c r="CD14" i="9" s="1"/>
  <c r="BW14" i="9" a="1"/>
  <c r="BW14" i="9" s="1"/>
  <c r="BP14" i="9" a="1"/>
  <c r="BP14" i="9" s="1"/>
  <c r="BI14" i="9" a="1"/>
  <c r="BI14" i="9" s="1"/>
  <c r="BA14" i="9" a="1"/>
  <c r="BA14" i="9" s="1"/>
  <c r="AT14" i="9" a="1"/>
  <c r="AT14" i="9" s="1"/>
  <c r="AM14" i="9" a="1"/>
  <c r="AM14" i="9" s="1"/>
  <c r="DX14" i="9" a="1"/>
  <c r="DX14" i="9" s="1"/>
  <c r="CZ14" i="9" a="1"/>
  <c r="CZ14" i="9" s="1"/>
  <c r="EV14" i="9" a="1"/>
  <c r="EV14" i="9" s="1"/>
  <c r="EM14" i="9" a="1"/>
  <c r="EM14" i="9" s="1"/>
  <c r="EE14" i="9" a="1"/>
  <c r="EE14" i="9" s="1"/>
  <c r="DO14" i="9" a="1"/>
  <c r="DO14" i="9" s="1"/>
  <c r="DG14" i="9" a="1"/>
  <c r="DG14" i="9" s="1"/>
  <c r="CQ14" i="9" a="1"/>
  <c r="CQ14" i="9" s="1"/>
  <c r="CJ14" i="9" a="1"/>
  <c r="CJ14" i="9" s="1"/>
  <c r="CC14" i="9" a="1"/>
  <c r="CC14" i="9" s="1"/>
  <c r="BV14" i="9" a="1"/>
  <c r="BV14" i="9" s="1"/>
  <c r="BO14" i="9" a="1"/>
  <c r="BO14" i="9" s="1"/>
  <c r="BG14" i="9" a="1"/>
  <c r="BG14" i="9" s="1"/>
  <c r="AZ14" i="9" a="1"/>
  <c r="AZ14" i="9" s="1"/>
  <c r="AS14" i="9" a="1"/>
  <c r="AS14" i="9" s="1"/>
  <c r="AL14" i="9" a="1"/>
  <c r="AL14" i="9" s="1"/>
  <c r="EU14" i="9" a="1"/>
  <c r="EU14" i="9" s="1"/>
  <c r="ED14" i="9" a="1"/>
  <c r="ED14" i="9" s="1"/>
  <c r="DF14" i="9" a="1"/>
  <c r="DF14" i="9" s="1"/>
  <c r="CP14" i="9" a="1"/>
  <c r="CP14" i="9" s="1"/>
  <c r="CI14" i="9" a="1"/>
  <c r="CI14" i="9" s="1"/>
  <c r="CB14" i="9" a="1"/>
  <c r="CB14" i="9" s="1"/>
  <c r="BU14" i="9" a="1"/>
  <c r="BU14" i="9" s="1"/>
  <c r="BM14" i="9" a="1"/>
  <c r="BM14" i="9" s="1"/>
  <c r="BF14" i="9" a="1"/>
  <c r="BF14" i="9" s="1"/>
  <c r="AY14" i="9" a="1"/>
  <c r="AY14" i="9" s="1"/>
  <c r="AR14" i="9" a="1"/>
  <c r="AR14" i="9" s="1"/>
  <c r="AK14" i="9" a="1"/>
  <c r="AK14" i="9" s="1"/>
  <c r="R7" i="9" a="1"/>
  <c r="R7" i="9" s="1"/>
  <c r="U7" i="9" s="1"/>
  <c r="F8" i="9" a="1"/>
  <c r="F8" i="9" s="1"/>
  <c r="BC11" i="9" a="1"/>
  <c r="BC11" i="9" s="1"/>
  <c r="DW11" i="9" a="1"/>
  <c r="DW11" i="9" s="1"/>
  <c r="CU12" i="9" a="1"/>
  <c r="CU12" i="9" s="1"/>
  <c r="G119" i="9" a="1"/>
  <c r="G119" i="9" s="1"/>
  <c r="G120" i="9" a="1"/>
  <c r="G120" i="9" s="1"/>
  <c r="G121" i="9" a="1"/>
  <c r="G121" i="9" s="1"/>
  <c r="G122" i="9" a="1"/>
  <c r="G122" i="9" s="1"/>
  <c r="G116" i="9" a="1"/>
  <c r="G116" i="9" s="1"/>
  <c r="G115" i="9" a="1"/>
  <c r="G115" i="9" s="1"/>
  <c r="G114" i="9" a="1"/>
  <c r="G114" i="9" s="1"/>
  <c r="G113" i="9" a="1"/>
  <c r="G113" i="9" s="1"/>
  <c r="G112" i="9" a="1"/>
  <c r="G112" i="9" s="1"/>
  <c r="G123" i="9" a="1"/>
  <c r="G123" i="9" s="1"/>
  <c r="G117" i="9" a="1"/>
  <c r="G117" i="9" s="1"/>
  <c r="G111" i="9" a="1"/>
  <c r="G111" i="9" s="1"/>
  <c r="G103" i="9" a="1"/>
  <c r="G103" i="9" s="1"/>
  <c r="G95" i="9" a="1"/>
  <c r="G95" i="9" s="1"/>
  <c r="G89" i="9" a="1"/>
  <c r="G89" i="9" s="1"/>
  <c r="G118" i="9" a="1"/>
  <c r="G118" i="9" s="1"/>
  <c r="G110" i="9" a="1"/>
  <c r="G110" i="9" s="1"/>
  <c r="G101" i="9" a="1"/>
  <c r="G101" i="9" s="1"/>
  <c r="G96" i="9" a="1"/>
  <c r="G96" i="9" s="1"/>
  <c r="G90" i="9" a="1"/>
  <c r="G90" i="9" s="1"/>
  <c r="G109" i="9" a="1"/>
  <c r="G109" i="9" s="1"/>
  <c r="G106" i="9" a="1"/>
  <c r="G106" i="9" s="1"/>
  <c r="G84" i="9" a="1"/>
  <c r="G84" i="9" s="1"/>
  <c r="G104" i="9" a="1"/>
  <c r="G104" i="9" s="1"/>
  <c r="G97" i="9" a="1"/>
  <c r="G97" i="9" s="1"/>
  <c r="G91" i="9" a="1"/>
  <c r="G91" i="9" s="1"/>
  <c r="G85" i="9" a="1"/>
  <c r="G85" i="9" s="1"/>
  <c r="G108" i="9" a="1"/>
  <c r="G108" i="9" s="1"/>
  <c r="G102" i="9" a="1"/>
  <c r="G102" i="9" s="1"/>
  <c r="G98" i="9" a="1"/>
  <c r="G98" i="9" s="1"/>
  <c r="G92" i="9" a="1"/>
  <c r="G92" i="9" s="1"/>
  <c r="G86" i="9" a="1"/>
  <c r="G86" i="9" s="1"/>
  <c r="G99" i="9" a="1"/>
  <c r="G99" i="9" s="1"/>
  <c r="G93" i="9" a="1"/>
  <c r="G93" i="9" s="1"/>
  <c r="G87" i="9" a="1"/>
  <c r="G87" i="9" s="1"/>
  <c r="G43" i="9" a="1"/>
  <c r="G43" i="9" s="1"/>
  <c r="G81" i="9" a="1"/>
  <c r="G81" i="9" s="1"/>
  <c r="G75" i="9" a="1"/>
  <c r="G75" i="9" s="1"/>
  <c r="G67" i="9" a="1"/>
  <c r="G67" i="9" s="1"/>
  <c r="G61" i="9" a="1"/>
  <c r="G61" i="9" s="1"/>
  <c r="G55" i="9" a="1"/>
  <c r="G55" i="9" s="1"/>
  <c r="G78" i="9" a="1"/>
  <c r="G78" i="9" s="1"/>
  <c r="G70" i="9" a="1"/>
  <c r="G70" i="9" s="1"/>
  <c r="G68" i="9" a="1"/>
  <c r="G68" i="9" s="1"/>
  <c r="G62" i="9" a="1"/>
  <c r="G62" i="9" s="1"/>
  <c r="G56" i="9" a="1"/>
  <c r="G56" i="9" s="1"/>
  <c r="G105" i="9" a="1"/>
  <c r="G105" i="9" s="1"/>
  <c r="G82" i="9" a="1"/>
  <c r="G82" i="9" s="1"/>
  <c r="G72" i="9" a="1"/>
  <c r="G72" i="9" s="1"/>
  <c r="G107" i="9" a="1"/>
  <c r="G107" i="9" s="1"/>
  <c r="G77" i="9" a="1"/>
  <c r="G77" i="9" s="1"/>
  <c r="G63" i="9" a="1"/>
  <c r="G63" i="9" s="1"/>
  <c r="G57" i="9" a="1"/>
  <c r="G57" i="9" s="1"/>
  <c r="G74" i="9" a="1"/>
  <c r="G74" i="9" s="1"/>
  <c r="G51" i="9" a="1"/>
  <c r="G51" i="9" s="1"/>
  <c r="G50" i="9" a="1"/>
  <c r="G50" i="9" s="1"/>
  <c r="G83" i="9" a="1"/>
  <c r="G83" i="9" s="1"/>
  <c r="G64" i="9" a="1"/>
  <c r="G64" i="9" s="1"/>
  <c r="G58" i="9" a="1"/>
  <c r="G58" i="9" s="1"/>
  <c r="G52" i="9" a="1"/>
  <c r="G52" i="9" s="1"/>
  <c r="G76" i="9" a="1"/>
  <c r="G76" i="9" s="1"/>
  <c r="G69" i="9" a="1"/>
  <c r="G69" i="9" s="1"/>
  <c r="G49" i="9" a="1"/>
  <c r="G49" i="9" s="1"/>
  <c r="G48" i="9" a="1"/>
  <c r="G48" i="9" s="1"/>
  <c r="G47" i="9" a="1"/>
  <c r="G47" i="9" s="1"/>
  <c r="G100" i="9" a="1"/>
  <c r="G100" i="9" s="1"/>
  <c r="G71" i="9" a="1"/>
  <c r="G71" i="9" s="1"/>
  <c r="G65" i="9" a="1"/>
  <c r="G65" i="9" s="1"/>
  <c r="G59" i="9" a="1"/>
  <c r="G59" i="9" s="1"/>
  <c r="G53" i="9" a="1"/>
  <c r="G53" i="9" s="1"/>
  <c r="G88" i="9" a="1"/>
  <c r="G88" i="9" s="1"/>
  <c r="G79" i="9" a="1"/>
  <c r="G79" i="9" s="1"/>
  <c r="G73" i="9" a="1"/>
  <c r="G73" i="9" s="1"/>
  <c r="G66" i="9" a="1"/>
  <c r="G66" i="9" s="1"/>
  <c r="G60" i="9" a="1"/>
  <c r="G60" i="9" s="1"/>
  <c r="G54" i="9" a="1"/>
  <c r="G54" i="9" s="1"/>
  <c r="G94" i="9" a="1"/>
  <c r="G94" i="9" s="1"/>
  <c r="G80" i="9" a="1"/>
  <c r="G80" i="9" s="1"/>
  <c r="G45" i="9" a="1"/>
  <c r="G45" i="9" s="1"/>
  <c r="G42" i="9" a="1"/>
  <c r="G42" i="9" s="1"/>
  <c r="G44" i="9" a="1"/>
  <c r="G44" i="9" s="1"/>
  <c r="G46" i="9" a="1"/>
  <c r="G46" i="9" s="1"/>
  <c r="G41" i="9" a="1"/>
  <c r="G41" i="9" s="1"/>
  <c r="G40" i="9" a="1"/>
  <c r="G40" i="9" s="1"/>
  <c r="G38" i="9" a="1"/>
  <c r="G38" i="9" s="1"/>
  <c r="G39" i="9" a="1"/>
  <c r="G39" i="9" s="1"/>
  <c r="G37" i="9" a="1"/>
  <c r="G37" i="9" s="1"/>
  <c r="G36" i="9" a="1"/>
  <c r="G36" i="9" s="1"/>
  <c r="G29" i="9" a="1"/>
  <c r="G29" i="9" s="1"/>
  <c r="G34" i="9" a="1"/>
  <c r="G34" i="9" s="1"/>
  <c r="G31" i="9" a="1"/>
  <c r="G31" i="9" s="1"/>
  <c r="G35" i="9" a="1"/>
  <c r="G35" i="9" s="1"/>
  <c r="G32" i="9" a="1"/>
  <c r="G32" i="9" s="1"/>
  <c r="G30" i="9" a="1"/>
  <c r="G30" i="9" s="1"/>
  <c r="G33" i="9" a="1"/>
  <c r="G33" i="9" s="1"/>
  <c r="G27" i="9" a="1"/>
  <c r="G27" i="9" s="1"/>
  <c r="G28" i="9" a="1"/>
  <c r="G28" i="9" s="1"/>
  <c r="G26" i="9" a="1"/>
  <c r="G26" i="9" s="1"/>
  <c r="G21" i="9" a="1"/>
  <c r="G21" i="9" s="1"/>
  <c r="G20" i="9" a="1"/>
  <c r="G20" i="9" s="1"/>
  <c r="G24" i="9" a="1"/>
  <c r="G24" i="9" s="1"/>
  <c r="G25" i="9" a="1"/>
  <c r="G25" i="9" s="1"/>
  <c r="G23" i="9" a="1"/>
  <c r="G23" i="9" s="1"/>
  <c r="G18" i="9" a="1"/>
  <c r="G18" i="9" s="1"/>
  <c r="G15" i="9" a="1"/>
  <c r="G15" i="9" s="1"/>
  <c r="G17" i="9" a="1"/>
  <c r="G17" i="9" s="1"/>
  <c r="G22" i="9" a="1"/>
  <c r="G22" i="9" s="1"/>
  <c r="G19" i="9" a="1"/>
  <c r="G19" i="9" s="1"/>
  <c r="G7" i="9" a="1"/>
  <c r="G7" i="9" s="1"/>
  <c r="I7" i="9" s="1"/>
  <c r="G14" i="9" a="1"/>
  <c r="G14" i="9" s="1"/>
  <c r="G10" i="9" a="1"/>
  <c r="G10" i="9" s="1"/>
  <c r="G12" i="9" a="1"/>
  <c r="G12" i="9" s="1"/>
  <c r="G16" i="9" a="1"/>
  <c r="G16" i="9" s="1"/>
  <c r="G13" i="9" a="1"/>
  <c r="G13" i="9" s="1"/>
  <c r="G9" i="9" a="1"/>
  <c r="G9" i="9" s="1"/>
  <c r="G11" i="9" a="1"/>
  <c r="G11" i="9" s="1"/>
  <c r="AJ1" i="9"/>
  <c r="AU1" i="9"/>
  <c r="BG1" i="9"/>
  <c r="BS1" i="9"/>
  <c r="CE1" i="9"/>
  <c r="CQ1" i="9"/>
  <c r="DC1" i="9"/>
  <c r="DO1" i="9"/>
  <c r="EA1" i="9"/>
  <c r="EM1" i="9"/>
  <c r="EY1" i="9"/>
  <c r="F2" i="9" a="1"/>
  <c r="F2" i="9" s="1"/>
  <c r="F4" i="9" a="1"/>
  <c r="F4" i="9" s="1"/>
  <c r="N4" i="9" a="1"/>
  <c r="N4" i="9" s="1"/>
  <c r="S6" i="9" a="1"/>
  <c r="S6" i="9" s="1"/>
  <c r="G8" i="9" a="1"/>
  <c r="G8" i="9" s="1"/>
  <c r="BI11" i="9" a="1"/>
  <c r="BI11" i="9" s="1"/>
  <c r="EC11" i="9" a="1"/>
  <c r="EC11" i="9" s="1"/>
  <c r="DA12" i="9" a="1"/>
  <c r="DA12" i="9" s="1"/>
  <c r="EL14" i="9" a="1"/>
  <c r="EL14" i="9" s="1"/>
  <c r="AV1" i="9"/>
  <c r="BH1" i="9"/>
  <c r="BT1" i="9"/>
  <c r="CF1" i="9"/>
  <c r="CR1" i="9"/>
  <c r="DD1" i="9"/>
  <c r="DP1" i="9"/>
  <c r="EB1" i="9"/>
  <c r="EN1" i="9"/>
  <c r="EZ1" i="9"/>
  <c r="BO11" i="9" a="1"/>
  <c r="BO11" i="9" s="1"/>
  <c r="EI11" i="9" a="1"/>
  <c r="EI11" i="9" s="1"/>
  <c r="AM12" i="9" a="1"/>
  <c r="AM12" i="9" s="1"/>
  <c r="DG12" i="9" a="1"/>
  <c r="DG12" i="9" s="1"/>
  <c r="L122" i="9" a="1"/>
  <c r="L122" i="9" s="1"/>
  <c r="L116" i="9" a="1"/>
  <c r="L116" i="9" s="1"/>
  <c r="L115" i="9" a="1"/>
  <c r="L115" i="9" s="1"/>
  <c r="L114" i="9" a="1"/>
  <c r="L114" i="9" s="1"/>
  <c r="O114" i="9" s="1"/>
  <c r="L113" i="9" a="1"/>
  <c r="L113" i="9" s="1"/>
  <c r="L112" i="9" a="1"/>
  <c r="L112" i="9" s="1"/>
  <c r="L111" i="9" a="1"/>
  <c r="L111" i="9" s="1"/>
  <c r="O111" i="9" s="1"/>
  <c r="L110" i="9" a="1"/>
  <c r="L110" i="9" s="1"/>
  <c r="L109" i="9" a="1"/>
  <c r="L109" i="9" s="1"/>
  <c r="L108" i="9" a="1"/>
  <c r="L108" i="9" s="1"/>
  <c r="L107" i="9" a="1"/>
  <c r="L107" i="9" s="1"/>
  <c r="L106" i="9" a="1"/>
  <c r="L106" i="9" s="1"/>
  <c r="L123" i="9" a="1"/>
  <c r="L123" i="9" s="1"/>
  <c r="L117" i="9" a="1"/>
  <c r="L117" i="9" s="1"/>
  <c r="L118" i="9" a="1"/>
  <c r="L118" i="9" s="1"/>
  <c r="O118" i="9" s="1"/>
  <c r="L119" i="9" a="1"/>
  <c r="L119" i="9" s="1"/>
  <c r="O119" i="9" s="1"/>
  <c r="L120" i="9" a="1"/>
  <c r="L120" i="9" s="1"/>
  <c r="O120" i="9" s="1"/>
  <c r="L104" i="9" a="1"/>
  <c r="L104" i="9" s="1"/>
  <c r="L97" i="9" a="1"/>
  <c r="L97" i="9" s="1"/>
  <c r="L91" i="9" a="1"/>
  <c r="L91" i="9" s="1"/>
  <c r="L85" i="9" a="1"/>
  <c r="L85" i="9" s="1"/>
  <c r="L102" i="9" a="1"/>
  <c r="L102" i="9" s="1"/>
  <c r="L98" i="9" a="1"/>
  <c r="L98" i="9" s="1"/>
  <c r="L92" i="9" a="1"/>
  <c r="L92" i="9" s="1"/>
  <c r="L86" i="9" a="1"/>
  <c r="L86" i="9" s="1"/>
  <c r="L99" i="9" a="1"/>
  <c r="L99" i="9" s="1"/>
  <c r="L93" i="9" a="1"/>
  <c r="L93" i="9" s="1"/>
  <c r="L87" i="9" a="1"/>
  <c r="L87" i="9" s="1"/>
  <c r="L121" i="9" a="1"/>
  <c r="L121" i="9" s="1"/>
  <c r="L105" i="9" a="1"/>
  <c r="L105" i="9" s="1"/>
  <c r="L100" i="9" a="1"/>
  <c r="L100" i="9" s="1"/>
  <c r="L94" i="9" a="1"/>
  <c r="L94" i="9" s="1"/>
  <c r="L88" i="9" a="1"/>
  <c r="L88" i="9" s="1"/>
  <c r="L103" i="9" a="1"/>
  <c r="L103" i="9" s="1"/>
  <c r="L95" i="9" a="1"/>
  <c r="L95" i="9" s="1"/>
  <c r="O95" i="9" s="1"/>
  <c r="L89" i="9" a="1"/>
  <c r="L89" i="9" s="1"/>
  <c r="L101" i="9" a="1"/>
  <c r="L101" i="9" s="1"/>
  <c r="O101" i="9" s="1"/>
  <c r="L72" i="9" a="1"/>
  <c r="L72" i="9" s="1"/>
  <c r="L63" i="9" a="1"/>
  <c r="L63" i="9" s="1"/>
  <c r="L57" i="9" a="1"/>
  <c r="L57" i="9" s="1"/>
  <c r="O57" i="9" s="1"/>
  <c r="L51" i="9" a="1"/>
  <c r="L51" i="9" s="1"/>
  <c r="L50" i="9" a="1"/>
  <c r="L50" i="9" s="1"/>
  <c r="L82" i="9" a="1"/>
  <c r="L82" i="9" s="1"/>
  <c r="L77" i="9" a="1"/>
  <c r="L77" i="9" s="1"/>
  <c r="L74" i="9" a="1"/>
  <c r="L74" i="9" s="1"/>
  <c r="L64" i="9" a="1"/>
  <c r="L64" i="9" s="1"/>
  <c r="L58" i="9" a="1"/>
  <c r="L58" i="9" s="1"/>
  <c r="L52" i="9" a="1"/>
  <c r="L52" i="9" s="1"/>
  <c r="L49" i="9" a="1"/>
  <c r="L49" i="9" s="1"/>
  <c r="L48" i="9" a="1"/>
  <c r="L48" i="9" s="1"/>
  <c r="L47" i="9" a="1"/>
  <c r="L47" i="9" s="1"/>
  <c r="L46" i="9" a="1"/>
  <c r="L46" i="9" s="1"/>
  <c r="O46" i="9" s="1"/>
  <c r="L45" i="9" a="1"/>
  <c r="L45" i="9" s="1"/>
  <c r="L83" i="9" a="1"/>
  <c r="L83" i="9" s="1"/>
  <c r="L69" i="9" a="1"/>
  <c r="L69" i="9" s="1"/>
  <c r="L65" i="9" a="1"/>
  <c r="L65" i="9" s="1"/>
  <c r="L59" i="9" a="1"/>
  <c r="L59" i="9" s="1"/>
  <c r="L53" i="9" a="1"/>
  <c r="L53" i="9" s="1"/>
  <c r="O53" i="9" s="1"/>
  <c r="L76" i="9" a="1"/>
  <c r="L76" i="9" s="1"/>
  <c r="L71" i="9" a="1"/>
  <c r="L71" i="9" s="1"/>
  <c r="L66" i="9" a="1"/>
  <c r="L66" i="9" s="1"/>
  <c r="O66" i="9" s="1"/>
  <c r="L60" i="9" a="1"/>
  <c r="L60" i="9" s="1"/>
  <c r="L54" i="9" a="1"/>
  <c r="L54" i="9" s="1"/>
  <c r="L96" i="9" a="1"/>
  <c r="L96" i="9" s="1"/>
  <c r="O96" i="9" s="1"/>
  <c r="L80" i="9" a="1"/>
  <c r="L80" i="9" s="1"/>
  <c r="L73" i="9" a="1"/>
  <c r="L73" i="9" s="1"/>
  <c r="L90" i="9" a="1"/>
  <c r="L90" i="9" s="1"/>
  <c r="L79" i="9" a="1"/>
  <c r="L79" i="9" s="1"/>
  <c r="L67" i="9" a="1"/>
  <c r="L67" i="9" s="1"/>
  <c r="L61" i="9" a="1"/>
  <c r="L61" i="9" s="1"/>
  <c r="L55" i="9" a="1"/>
  <c r="L55" i="9" s="1"/>
  <c r="O55" i="9" s="1"/>
  <c r="L84" i="9" a="1"/>
  <c r="L84" i="9" s="1"/>
  <c r="L75" i="9" a="1"/>
  <c r="L75" i="9" s="1"/>
  <c r="O75" i="9" s="1"/>
  <c r="L78" i="9" a="1"/>
  <c r="L78" i="9" s="1"/>
  <c r="L68" i="9" a="1"/>
  <c r="L68" i="9" s="1"/>
  <c r="L41" i="9" a="1"/>
  <c r="L41" i="9" s="1"/>
  <c r="O41" i="9" s="1"/>
  <c r="L43" i="9" a="1"/>
  <c r="L43" i="9" s="1"/>
  <c r="L62" i="9" a="1"/>
  <c r="L62" i="9" s="1"/>
  <c r="L70" i="9" a="1"/>
  <c r="L70" i="9" s="1"/>
  <c r="O70" i="9" s="1"/>
  <c r="L81" i="9" a="1"/>
  <c r="L81" i="9" s="1"/>
  <c r="L56" i="9" a="1"/>
  <c r="L56" i="9" s="1"/>
  <c r="L42" i="9" a="1"/>
  <c r="L42" i="9" s="1"/>
  <c r="L44" i="9" a="1"/>
  <c r="L44" i="9" s="1"/>
  <c r="L39" i="9" a="1"/>
  <c r="L39" i="9" s="1"/>
  <c r="L40" i="9" a="1"/>
  <c r="L40" i="9" s="1"/>
  <c r="O40" i="9" s="1"/>
  <c r="L38" i="9" a="1"/>
  <c r="L38" i="9" s="1"/>
  <c r="L35" i="9" a="1"/>
  <c r="L35" i="9" s="1"/>
  <c r="L34" i="9" a="1"/>
  <c r="L34" i="9" s="1"/>
  <c r="O34" i="9" s="1"/>
  <c r="L32" i="9" a="1"/>
  <c r="L32" i="9" s="1"/>
  <c r="L33" i="9" a="1"/>
  <c r="L33" i="9" s="1"/>
  <c r="L36" i="9" a="1"/>
  <c r="L36" i="9" s="1"/>
  <c r="L29" i="9" a="1"/>
  <c r="L29" i="9" s="1"/>
  <c r="O29" i="9" s="1"/>
  <c r="L31" i="9" a="1"/>
  <c r="L31" i="9" s="1"/>
  <c r="L25" i="9" a="1"/>
  <c r="L25" i="9" s="1"/>
  <c r="O25" i="9" s="1"/>
  <c r="L37" i="9" a="1"/>
  <c r="L37" i="9" s="1"/>
  <c r="L30" i="9" a="1"/>
  <c r="L30" i="9" s="1"/>
  <c r="L27" i="9" a="1"/>
  <c r="L27" i="9" s="1"/>
  <c r="O27" i="9" s="1"/>
  <c r="L24" i="9" a="1"/>
  <c r="L24" i="9" s="1"/>
  <c r="L19" i="9" a="1"/>
  <c r="L19" i="9" s="1"/>
  <c r="L28" i="9" a="1"/>
  <c r="L28" i="9" s="1"/>
  <c r="O28" i="9" s="1"/>
  <c r="L23" i="9" a="1"/>
  <c r="L23" i="9" s="1"/>
  <c r="O23" i="9" s="1"/>
  <c r="L22" i="9" a="1"/>
  <c r="L22" i="9" s="1"/>
  <c r="L21" i="9" a="1"/>
  <c r="L21" i="9" s="1"/>
  <c r="L14" i="9" a="1"/>
  <c r="L14" i="9" s="1"/>
  <c r="L26" i="9" a="1"/>
  <c r="L26" i="9" s="1"/>
  <c r="L20" i="9" a="1"/>
  <c r="L20" i="9" s="1"/>
  <c r="L18" i="9" a="1"/>
  <c r="L18" i="9" s="1"/>
  <c r="L17" i="9" a="1"/>
  <c r="L17" i="9" s="1"/>
  <c r="L13" i="9" a="1"/>
  <c r="L13" i="9" s="1"/>
  <c r="L9" i="9" a="1"/>
  <c r="L9" i="9" s="1"/>
  <c r="L16" i="9" a="1"/>
  <c r="L16" i="9" s="1"/>
  <c r="L11" i="9" a="1"/>
  <c r="L11" i="9" s="1"/>
  <c r="O11" i="9" s="1"/>
  <c r="L15" i="9" a="1"/>
  <c r="L15" i="9" s="1"/>
  <c r="O15" i="9" s="1"/>
  <c r="L10" i="9" a="1"/>
  <c r="L10" i="9" s="1"/>
  <c r="L12" i="9" a="1"/>
  <c r="L12" i="9" s="1"/>
  <c r="AK1" i="9"/>
  <c r="AW1" i="9"/>
  <c r="BI1" i="9"/>
  <c r="BU1" i="9"/>
  <c r="CG1" i="9"/>
  <c r="CS1" i="9"/>
  <c r="DE1" i="9"/>
  <c r="DQ1" i="9"/>
  <c r="EC1" i="9"/>
  <c r="EO1" i="9"/>
  <c r="FA1" i="9"/>
  <c r="B8" i="9"/>
  <c r="B20" i="9"/>
  <c r="B32" i="9"/>
  <c r="B44" i="9"/>
  <c r="B56" i="9"/>
  <c r="B68" i="9"/>
  <c r="B80" i="9"/>
  <c r="B92" i="9"/>
  <c r="B104" i="9"/>
  <c r="B116" i="9"/>
  <c r="G2" i="9" a="1"/>
  <c r="G2" i="9" s="1"/>
  <c r="G4" i="9" a="1"/>
  <c r="G4" i="9" s="1"/>
  <c r="F5" i="9" a="1"/>
  <c r="F5" i="9" s="1"/>
  <c r="L6" i="9" a="1"/>
  <c r="L6" i="9" s="1"/>
  <c r="BU11" i="9" a="1"/>
  <c r="BU11" i="9" s="1"/>
  <c r="EO11" i="9" a="1"/>
  <c r="EO11" i="9" s="1"/>
  <c r="AS12" i="9" a="1"/>
  <c r="AS12" i="9" s="1"/>
  <c r="DM12" i="9" a="1"/>
  <c r="DM12" i="9" s="1"/>
  <c r="M116" i="9" a="1"/>
  <c r="M116" i="9" s="1"/>
  <c r="M115" i="9" a="1"/>
  <c r="M115" i="9" s="1"/>
  <c r="M114" i="9" a="1"/>
  <c r="M114" i="9" s="1"/>
  <c r="M113" i="9" a="1"/>
  <c r="M113" i="9" s="1"/>
  <c r="M112" i="9" a="1"/>
  <c r="M112" i="9" s="1"/>
  <c r="M111" i="9" a="1"/>
  <c r="M111" i="9" s="1"/>
  <c r="M110" i="9" a="1"/>
  <c r="M110" i="9" s="1"/>
  <c r="M109" i="9" a="1"/>
  <c r="M109" i="9" s="1"/>
  <c r="M108" i="9" a="1"/>
  <c r="M108" i="9" s="1"/>
  <c r="M107" i="9" a="1"/>
  <c r="M107" i="9" s="1"/>
  <c r="M106" i="9" a="1"/>
  <c r="M106" i="9" s="1"/>
  <c r="M105" i="9" a="1"/>
  <c r="M105" i="9" s="1"/>
  <c r="M104" i="9" a="1"/>
  <c r="M104" i="9" s="1"/>
  <c r="M103" i="9" a="1"/>
  <c r="M103" i="9" s="1"/>
  <c r="M102" i="9" a="1"/>
  <c r="M102" i="9" s="1"/>
  <c r="M101" i="9" a="1"/>
  <c r="M101" i="9" s="1"/>
  <c r="M123" i="9" a="1"/>
  <c r="M123" i="9" s="1"/>
  <c r="M117" i="9" a="1"/>
  <c r="M117" i="9" s="1"/>
  <c r="M118" i="9" a="1"/>
  <c r="M118" i="9" s="1"/>
  <c r="M119" i="9" a="1"/>
  <c r="M119" i="9" s="1"/>
  <c r="M120" i="9" a="1"/>
  <c r="M120" i="9" s="1"/>
  <c r="M121" i="9" a="1"/>
  <c r="M121" i="9" s="1"/>
  <c r="M98" i="9" a="1"/>
  <c r="M98" i="9" s="1"/>
  <c r="M92" i="9" a="1"/>
  <c r="M92" i="9" s="1"/>
  <c r="M86" i="9" a="1"/>
  <c r="M86" i="9" s="1"/>
  <c r="M99" i="9" a="1"/>
  <c r="M99" i="9" s="1"/>
  <c r="M93" i="9" a="1"/>
  <c r="M93" i="9" s="1"/>
  <c r="M87" i="9" a="1"/>
  <c r="M87" i="9" s="1"/>
  <c r="M100" i="9" a="1"/>
  <c r="M100" i="9" s="1"/>
  <c r="M94" i="9" a="1"/>
  <c r="M94" i="9" s="1"/>
  <c r="M88" i="9" a="1"/>
  <c r="M88" i="9" s="1"/>
  <c r="M95" i="9" a="1"/>
  <c r="M95" i="9" s="1"/>
  <c r="M89" i="9" a="1"/>
  <c r="M89" i="9" s="1"/>
  <c r="M96" i="9" a="1"/>
  <c r="M96" i="9" s="1"/>
  <c r="M90" i="9" a="1"/>
  <c r="M90" i="9" s="1"/>
  <c r="M84" i="9" a="1"/>
  <c r="M84" i="9" s="1"/>
  <c r="M83" i="9" a="1"/>
  <c r="M83" i="9" s="1"/>
  <c r="M97" i="9" a="1"/>
  <c r="M97" i="9" s="1"/>
  <c r="M82" i="9" a="1"/>
  <c r="M82" i="9" s="1"/>
  <c r="M77" i="9" a="1"/>
  <c r="M77" i="9" s="1"/>
  <c r="M74" i="9" a="1"/>
  <c r="M74" i="9" s="1"/>
  <c r="M64" i="9" a="1"/>
  <c r="M64" i="9" s="1"/>
  <c r="M58" i="9" a="1"/>
  <c r="M58" i="9" s="1"/>
  <c r="M52" i="9" a="1"/>
  <c r="M52" i="9" s="1"/>
  <c r="M49" i="9" a="1"/>
  <c r="M49" i="9" s="1"/>
  <c r="M48" i="9" a="1"/>
  <c r="M48" i="9" s="1"/>
  <c r="M47" i="9" a="1"/>
  <c r="M47" i="9" s="1"/>
  <c r="M46" i="9" a="1"/>
  <c r="M46" i="9" s="1"/>
  <c r="M45" i="9" a="1"/>
  <c r="M45" i="9" s="1"/>
  <c r="M91" i="9" a="1"/>
  <c r="M91" i="9" s="1"/>
  <c r="M122" i="9" a="1"/>
  <c r="M122" i="9" s="1"/>
  <c r="M85" i="9" a="1"/>
  <c r="M85" i="9" s="1"/>
  <c r="M69" i="9" a="1"/>
  <c r="M69" i="9" s="1"/>
  <c r="M65" i="9" a="1"/>
  <c r="M65" i="9" s="1"/>
  <c r="M59" i="9" a="1"/>
  <c r="M59" i="9" s="1"/>
  <c r="M53" i="9" a="1"/>
  <c r="M53" i="9" s="1"/>
  <c r="M44" i="9" a="1"/>
  <c r="M44" i="9" s="1"/>
  <c r="M76" i="9" a="1"/>
  <c r="M76" i="9" s="1"/>
  <c r="M71" i="9" a="1"/>
  <c r="M71" i="9" s="1"/>
  <c r="M66" i="9" a="1"/>
  <c r="M66" i="9" s="1"/>
  <c r="M60" i="9" a="1"/>
  <c r="M60" i="9" s="1"/>
  <c r="M54" i="9" a="1"/>
  <c r="M54" i="9" s="1"/>
  <c r="M73" i="9" a="1"/>
  <c r="M73" i="9" s="1"/>
  <c r="M80" i="9" a="1"/>
  <c r="M80" i="9" s="1"/>
  <c r="M79" i="9" a="1"/>
  <c r="M79" i="9" s="1"/>
  <c r="M67" i="9" a="1"/>
  <c r="M67" i="9" s="1"/>
  <c r="M61" i="9" a="1"/>
  <c r="M61" i="9" s="1"/>
  <c r="M55" i="9" a="1"/>
  <c r="M55" i="9" s="1"/>
  <c r="M75" i="9" a="1"/>
  <c r="M75" i="9" s="1"/>
  <c r="M70" i="9" a="1"/>
  <c r="M70" i="9" s="1"/>
  <c r="M62" i="9" a="1"/>
  <c r="M62" i="9" s="1"/>
  <c r="M56" i="9" a="1"/>
  <c r="M56" i="9" s="1"/>
  <c r="M81" i="9" a="1"/>
  <c r="M81" i="9" s="1"/>
  <c r="M78" i="9" a="1"/>
  <c r="M78" i="9" s="1"/>
  <c r="M68" i="9" a="1"/>
  <c r="M68" i="9" s="1"/>
  <c r="M63" i="9" a="1"/>
  <c r="M63" i="9" s="1"/>
  <c r="M43" i="9" a="1"/>
  <c r="M43" i="9" s="1"/>
  <c r="M57" i="9" a="1"/>
  <c r="M57" i="9" s="1"/>
  <c r="M51" i="9" a="1"/>
  <c r="M51" i="9" s="1"/>
  <c r="M42" i="9" a="1"/>
  <c r="M42" i="9" s="1"/>
  <c r="M72" i="9" a="1"/>
  <c r="M72" i="9" s="1"/>
  <c r="M39" i="9" a="1"/>
  <c r="M39" i="9" s="1"/>
  <c r="M37" i="9" a="1"/>
  <c r="M37" i="9" s="1"/>
  <c r="M41" i="9" a="1"/>
  <c r="M41" i="9" s="1"/>
  <c r="M36" i="9" a="1"/>
  <c r="M36" i="9" s="1"/>
  <c r="M38" i="9" a="1"/>
  <c r="M38" i="9" s="1"/>
  <c r="M40" i="9" a="1"/>
  <c r="M40" i="9" s="1"/>
  <c r="M35" i="9" a="1"/>
  <c r="M35" i="9" s="1"/>
  <c r="M50" i="9" a="1"/>
  <c r="M50" i="9" s="1"/>
  <c r="M32" i="9" a="1"/>
  <c r="M32" i="9" s="1"/>
  <c r="M33" i="9" a="1"/>
  <c r="M33" i="9" s="1"/>
  <c r="M31" i="9" a="1"/>
  <c r="M31" i="9" s="1"/>
  <c r="M34" i="9" a="1"/>
  <c r="M34" i="9" s="1"/>
  <c r="M27" i="9" a="1"/>
  <c r="M27" i="9" s="1"/>
  <c r="M30" i="9" a="1"/>
  <c r="M30" i="9" s="1"/>
  <c r="M28" i="9" a="1"/>
  <c r="M28" i="9" s="1"/>
  <c r="M26" i="9" a="1"/>
  <c r="M26" i="9" s="1"/>
  <c r="M19" i="9" a="1"/>
  <c r="M19" i="9" s="1"/>
  <c r="M23" i="9" a="1"/>
  <c r="M23" i="9" s="1"/>
  <c r="M22" i="9" a="1"/>
  <c r="M22" i="9" s="1"/>
  <c r="M25" i="9" a="1"/>
  <c r="M25" i="9" s="1"/>
  <c r="M21" i="9" a="1"/>
  <c r="M21" i="9" s="1"/>
  <c r="M29" i="9" a="1"/>
  <c r="M29" i="9" s="1"/>
  <c r="M20" i="9" a="1"/>
  <c r="M20" i="9" s="1"/>
  <c r="M18" i="9" a="1"/>
  <c r="M18" i="9" s="1"/>
  <c r="M24" i="9" a="1"/>
  <c r="M24" i="9" s="1"/>
  <c r="M17" i="9" a="1"/>
  <c r="M17" i="9" s="1"/>
  <c r="M9" i="9" a="1"/>
  <c r="M9" i="9" s="1"/>
  <c r="M16" i="9" a="1"/>
  <c r="M16" i="9" s="1"/>
  <c r="M11" i="9" a="1"/>
  <c r="M11" i="9" s="1"/>
  <c r="M15" i="9" a="1"/>
  <c r="M15" i="9" s="1"/>
  <c r="M10" i="9" a="1"/>
  <c r="M10" i="9" s="1"/>
  <c r="M12" i="9" a="1"/>
  <c r="M12" i="9" s="1"/>
  <c r="M14" i="9" a="1"/>
  <c r="M14" i="9" s="1"/>
  <c r="M13" i="9" a="1"/>
  <c r="M13" i="9" s="1"/>
  <c r="AL1" i="9"/>
  <c r="AX1" i="9"/>
  <c r="BJ1" i="9"/>
  <c r="BV1" i="9"/>
  <c r="CH1" i="9"/>
  <c r="CT1" i="9"/>
  <c r="DF1" i="9"/>
  <c r="DR1" i="9"/>
  <c r="ED1" i="9"/>
  <c r="EP1" i="9"/>
  <c r="FB1" i="9"/>
  <c r="B9" i="9"/>
  <c r="B21" i="9"/>
  <c r="B33" i="9"/>
  <c r="B45" i="9"/>
  <c r="B57" i="9"/>
  <c r="B69" i="9"/>
  <c r="B81" i="9"/>
  <c r="B93" i="9"/>
  <c r="B105" i="9"/>
  <c r="B117" i="9"/>
  <c r="M3" i="9" a="1"/>
  <c r="M3" i="9" s="1"/>
  <c r="O3" i="9" s="1"/>
  <c r="L8" i="9" a="1"/>
  <c r="L8" i="9" s="1"/>
  <c r="CA11" i="9" a="1"/>
  <c r="CA11" i="9" s="1"/>
  <c r="EU11" i="9" a="1"/>
  <c r="EU11" i="9" s="1"/>
  <c r="AY12" i="9" a="1"/>
  <c r="AY12" i="9" s="1"/>
  <c r="DS12" i="9" a="1"/>
  <c r="DS12" i="9" s="1"/>
  <c r="N123" i="9" a="1"/>
  <c r="N123" i="9" s="1"/>
  <c r="N117" i="9" a="1"/>
  <c r="N117" i="9" s="1"/>
  <c r="N118" i="9" a="1"/>
  <c r="N118" i="9" s="1"/>
  <c r="N119" i="9" a="1"/>
  <c r="N119" i="9" s="1"/>
  <c r="N120" i="9" a="1"/>
  <c r="N120" i="9" s="1"/>
  <c r="N121" i="9" a="1"/>
  <c r="N121" i="9" s="1"/>
  <c r="N102" i="9" a="1"/>
  <c r="N102" i="9" s="1"/>
  <c r="N99" i="9" a="1"/>
  <c r="N99" i="9" s="1"/>
  <c r="N93" i="9" a="1"/>
  <c r="N93" i="9" s="1"/>
  <c r="N87" i="9" a="1"/>
  <c r="N87" i="9" s="1"/>
  <c r="N108" i="9" a="1"/>
  <c r="N108" i="9" s="1"/>
  <c r="N116" i="9" a="1"/>
  <c r="N116" i="9" s="1"/>
  <c r="N100" i="9" a="1"/>
  <c r="N100" i="9" s="1"/>
  <c r="N94" i="9" a="1"/>
  <c r="N94" i="9" s="1"/>
  <c r="N88" i="9" a="1"/>
  <c r="N88" i="9" s="1"/>
  <c r="N105" i="9" a="1"/>
  <c r="N105" i="9" s="1"/>
  <c r="N95" i="9" a="1"/>
  <c r="N95" i="9" s="1"/>
  <c r="N89" i="9" a="1"/>
  <c r="N89" i="9" s="1"/>
  <c r="N107" i="9" a="1"/>
  <c r="N107" i="9" s="1"/>
  <c r="N103" i="9" a="1"/>
  <c r="N103" i="9" s="1"/>
  <c r="N96" i="9" a="1"/>
  <c r="N96" i="9" s="1"/>
  <c r="N90" i="9" a="1"/>
  <c r="N90" i="9" s="1"/>
  <c r="N84" i="9" a="1"/>
  <c r="N84" i="9" s="1"/>
  <c r="N83" i="9" a="1"/>
  <c r="N83" i="9" s="1"/>
  <c r="N82" i="9" a="1"/>
  <c r="N82" i="9" s="1"/>
  <c r="N81" i="9" a="1"/>
  <c r="N81" i="9" s="1"/>
  <c r="N80" i="9" a="1"/>
  <c r="N80" i="9" s="1"/>
  <c r="N111" i="9" a="1"/>
  <c r="N111" i="9" s="1"/>
  <c r="N101" i="9" a="1"/>
  <c r="N101" i="9" s="1"/>
  <c r="N112" i="9" a="1"/>
  <c r="N112" i="9" s="1"/>
  <c r="N97" i="9" a="1"/>
  <c r="N97" i="9" s="1"/>
  <c r="N91" i="9" a="1"/>
  <c r="N91" i="9" s="1"/>
  <c r="N85" i="9" a="1"/>
  <c r="N85" i="9" s="1"/>
  <c r="N113" i="9" a="1"/>
  <c r="N113" i="9" s="1"/>
  <c r="N110" i="9" a="1"/>
  <c r="N110" i="9" s="1"/>
  <c r="N69" i="9" a="1"/>
  <c r="N69" i="9" s="1"/>
  <c r="N65" i="9" a="1"/>
  <c r="N65" i="9" s="1"/>
  <c r="N59" i="9" a="1"/>
  <c r="N59" i="9" s="1"/>
  <c r="N53" i="9" a="1"/>
  <c r="N53" i="9" s="1"/>
  <c r="N44" i="9" a="1"/>
  <c r="N44" i="9" s="1"/>
  <c r="N122" i="9" a="1"/>
  <c r="N122" i="9" s="1"/>
  <c r="N76" i="9" a="1"/>
  <c r="N76" i="9" s="1"/>
  <c r="N71" i="9" a="1"/>
  <c r="N71" i="9" s="1"/>
  <c r="N66" i="9" a="1"/>
  <c r="N66" i="9" s="1"/>
  <c r="N60" i="9" a="1"/>
  <c r="N60" i="9" s="1"/>
  <c r="N54" i="9" a="1"/>
  <c r="N54" i="9" s="1"/>
  <c r="N115" i="9" a="1"/>
  <c r="N115" i="9" s="1"/>
  <c r="N73" i="9" a="1"/>
  <c r="N73" i="9" s="1"/>
  <c r="N67" i="9" a="1"/>
  <c r="N67" i="9" s="1"/>
  <c r="N61" i="9" a="1"/>
  <c r="N61" i="9" s="1"/>
  <c r="N55" i="9" a="1"/>
  <c r="N55" i="9" s="1"/>
  <c r="N79" i="9" a="1"/>
  <c r="N79" i="9" s="1"/>
  <c r="N109" i="9" a="1"/>
  <c r="N109" i="9" s="1"/>
  <c r="N98" i="9" a="1"/>
  <c r="N98" i="9" s="1"/>
  <c r="N75" i="9" a="1"/>
  <c r="N75" i="9" s="1"/>
  <c r="N62" i="9" a="1"/>
  <c r="N62" i="9" s="1"/>
  <c r="N56" i="9" a="1"/>
  <c r="N56" i="9" s="1"/>
  <c r="N114" i="9" a="1"/>
  <c r="N114" i="9" s="1"/>
  <c r="N92" i="9" a="1"/>
  <c r="N92" i="9" s="1"/>
  <c r="N70" i="9" a="1"/>
  <c r="N70" i="9" s="1"/>
  <c r="N68" i="9" a="1"/>
  <c r="N68" i="9" s="1"/>
  <c r="N106" i="9" a="1"/>
  <c r="N106" i="9" s="1"/>
  <c r="N104" i="9" a="1"/>
  <c r="N104" i="9" s="1"/>
  <c r="N86" i="9" a="1"/>
  <c r="N86" i="9" s="1"/>
  <c r="N78" i="9" a="1"/>
  <c r="N78" i="9" s="1"/>
  <c r="N63" i="9" a="1"/>
  <c r="N63" i="9" s="1"/>
  <c r="N57" i="9" a="1"/>
  <c r="N57" i="9" s="1"/>
  <c r="N51" i="9" a="1"/>
  <c r="N51" i="9" s="1"/>
  <c r="N50" i="9" a="1"/>
  <c r="N50" i="9" s="1"/>
  <c r="N72" i="9" a="1"/>
  <c r="N72" i="9" s="1"/>
  <c r="N77" i="9" a="1"/>
  <c r="N77" i="9" s="1"/>
  <c r="N74" i="9" a="1"/>
  <c r="N74" i="9" s="1"/>
  <c r="N48" i="9" a="1"/>
  <c r="N48" i="9" s="1"/>
  <c r="N52" i="9" a="1"/>
  <c r="N52" i="9" s="1"/>
  <c r="N46" i="9" a="1"/>
  <c r="N46" i="9" s="1"/>
  <c r="N42" i="9" a="1"/>
  <c r="N42" i="9" s="1"/>
  <c r="N49" i="9" a="1"/>
  <c r="N49" i="9" s="1"/>
  <c r="N64" i="9" a="1"/>
  <c r="N64" i="9" s="1"/>
  <c r="N47" i="9" a="1"/>
  <c r="N47" i="9" s="1"/>
  <c r="N41" i="9" a="1"/>
  <c r="N41" i="9" s="1"/>
  <c r="N45" i="9" a="1"/>
  <c r="N45" i="9" s="1"/>
  <c r="N43" i="9" a="1"/>
  <c r="N43" i="9" s="1"/>
  <c r="N37" i="9" a="1"/>
  <c r="N37" i="9" s="1"/>
  <c r="N38" i="9" a="1"/>
  <c r="N38" i="9" s="1"/>
  <c r="N58" i="9" a="1"/>
  <c r="N58" i="9" s="1"/>
  <c r="N40" i="9" a="1"/>
  <c r="N40" i="9" s="1"/>
  <c r="N39" i="9" a="1"/>
  <c r="N39" i="9" s="1"/>
  <c r="N35" i="9" a="1"/>
  <c r="N35" i="9" s="1"/>
  <c r="N34" i="9" a="1"/>
  <c r="N34" i="9" s="1"/>
  <c r="N36" i="9" a="1"/>
  <c r="N36" i="9" s="1"/>
  <c r="N33" i="9" a="1"/>
  <c r="N33" i="9" s="1"/>
  <c r="N31" i="9" a="1"/>
  <c r="N31" i="9" s="1"/>
  <c r="N24" i="9" a="1"/>
  <c r="N24" i="9" s="1"/>
  <c r="N27" i="9" a="1"/>
  <c r="N27" i="9" s="1"/>
  <c r="N30" i="9" a="1"/>
  <c r="N30" i="9" s="1"/>
  <c r="N28" i="9" a="1"/>
  <c r="N28" i="9" s="1"/>
  <c r="N26" i="9" a="1"/>
  <c r="N26" i="9" s="1"/>
  <c r="N29" i="9" a="1"/>
  <c r="N29" i="9" s="1"/>
  <c r="N23" i="9" a="1"/>
  <c r="N23" i="9" s="1"/>
  <c r="N22" i="9" a="1"/>
  <c r="N22" i="9" s="1"/>
  <c r="N18" i="9" a="1"/>
  <c r="N18" i="9" s="1"/>
  <c r="N25" i="9" a="1"/>
  <c r="N25" i="9" s="1"/>
  <c r="N21" i="9" a="1"/>
  <c r="N21" i="9" s="1"/>
  <c r="N32" i="9" a="1"/>
  <c r="N32" i="9" s="1"/>
  <c r="N20" i="9" a="1"/>
  <c r="N20" i="9" s="1"/>
  <c r="N16" i="9" a="1"/>
  <c r="N16" i="9" s="1"/>
  <c r="N19" i="9" a="1"/>
  <c r="N19" i="9" s="1"/>
  <c r="N17" i="9" a="1"/>
  <c r="N17" i="9" s="1"/>
  <c r="N11" i="9" a="1"/>
  <c r="N11" i="9" s="1"/>
  <c r="N15" i="9" a="1"/>
  <c r="N15" i="9" s="1"/>
  <c r="N10" i="9" a="1"/>
  <c r="N10" i="9" s="1"/>
  <c r="N12" i="9" a="1"/>
  <c r="N12" i="9" s="1"/>
  <c r="N14" i="9" a="1"/>
  <c r="N14" i="9" s="1"/>
  <c r="N13" i="9" a="1"/>
  <c r="N13" i="9" s="1"/>
  <c r="N9" i="9" a="1"/>
  <c r="N9" i="9" s="1"/>
  <c r="AM1" i="9"/>
  <c r="AY1" i="9"/>
  <c r="BK1" i="9"/>
  <c r="BW1" i="9"/>
  <c r="CI1" i="9"/>
  <c r="CU1" i="9"/>
  <c r="DG1" i="9"/>
  <c r="DS1" i="9"/>
  <c r="EE1" i="9"/>
  <c r="EQ1" i="9"/>
  <c r="B10" i="9"/>
  <c r="B22" i="9"/>
  <c r="B34" i="9"/>
  <c r="B46" i="9"/>
  <c r="B58" i="9"/>
  <c r="B70" i="9"/>
  <c r="B82" i="9"/>
  <c r="B94" i="9"/>
  <c r="B106" i="9"/>
  <c r="B118" i="9"/>
  <c r="R2" i="9" a="1"/>
  <c r="R2" i="9" s="1"/>
  <c r="G5" i="9" a="1"/>
  <c r="G5" i="9" s="1"/>
  <c r="M6" i="9" a="1"/>
  <c r="M6" i="9" s="1"/>
  <c r="L7" i="9" a="1"/>
  <c r="L7" i="9" s="1"/>
  <c r="M8" i="9" a="1"/>
  <c r="M8" i="9" s="1"/>
  <c r="CG11" i="9" a="1"/>
  <c r="CG11" i="9" s="1"/>
  <c r="FA11" i="9" a="1"/>
  <c r="FA11" i="9" s="1"/>
  <c r="BE12" i="9" a="1"/>
  <c r="BE12" i="9" s="1"/>
  <c r="W15" i="9"/>
  <c r="X14" i="9" a="1"/>
  <c r="X14" i="9" s="1"/>
  <c r="Y14" i="9" s="1" a="1"/>
  <c r="Y14" i="9" s="1"/>
  <c r="C11" i="3" s="1"/>
  <c r="CF15" i="9" a="1"/>
  <c r="CF15" i="9" s="1"/>
  <c r="R244" i="9" a="1"/>
  <c r="R244" i="9" s="1"/>
  <c r="U244" i="9" s="1"/>
  <c r="R241" i="9" a="1"/>
  <c r="R241" i="9" s="1"/>
  <c r="R238" i="9" a="1"/>
  <c r="R238" i="9" s="1"/>
  <c r="R235" i="9" a="1"/>
  <c r="R235" i="9" s="1"/>
  <c r="U235" i="9" s="1"/>
  <c r="R232" i="9" a="1"/>
  <c r="R232" i="9" s="1"/>
  <c r="R229" i="9" a="1"/>
  <c r="R229" i="9" s="1"/>
  <c r="R226" i="9" a="1"/>
  <c r="R226" i="9" s="1"/>
  <c r="U226" i="9" s="1"/>
  <c r="R223" i="9" a="1"/>
  <c r="R223" i="9" s="1"/>
  <c r="R220" i="9" a="1"/>
  <c r="R220" i="9" s="1"/>
  <c r="R217" i="9" a="1"/>
  <c r="R217" i="9" s="1"/>
  <c r="R214" i="9" a="1"/>
  <c r="R214" i="9" s="1"/>
  <c r="R211" i="9" a="1"/>
  <c r="R211" i="9" s="1"/>
  <c r="R208" i="9" a="1"/>
  <c r="R208" i="9" s="1"/>
  <c r="U208" i="9" s="1"/>
  <c r="R205" i="9" a="1"/>
  <c r="R205" i="9" s="1"/>
  <c r="R202" i="9" a="1"/>
  <c r="R202" i="9" s="1"/>
  <c r="R199" i="9" a="1"/>
  <c r="R199" i="9" s="1"/>
  <c r="U199" i="9" s="1"/>
  <c r="R245" i="9" a="1"/>
  <c r="R245" i="9" s="1"/>
  <c r="R242" i="9" a="1"/>
  <c r="R242" i="9" s="1"/>
  <c r="R239" i="9" a="1"/>
  <c r="R239" i="9" s="1"/>
  <c r="U239" i="9" s="1"/>
  <c r="R236" i="9" a="1"/>
  <c r="R236" i="9" s="1"/>
  <c r="R233" i="9" a="1"/>
  <c r="R233" i="9" s="1"/>
  <c r="R230" i="9" a="1"/>
  <c r="R230" i="9" s="1"/>
  <c r="R227" i="9" a="1"/>
  <c r="R227" i="9" s="1"/>
  <c r="R224" i="9" a="1"/>
  <c r="R224" i="9" s="1"/>
  <c r="R221" i="9" a="1"/>
  <c r="R221" i="9" s="1"/>
  <c r="U221" i="9" s="1"/>
  <c r="R218" i="9" a="1"/>
  <c r="R218" i="9" s="1"/>
  <c r="R215" i="9" a="1"/>
  <c r="R215" i="9" s="1"/>
  <c r="R212" i="9" a="1"/>
  <c r="R212" i="9" s="1"/>
  <c r="U212" i="9" s="1"/>
  <c r="R209" i="9" a="1"/>
  <c r="R209" i="9" s="1"/>
  <c r="R206" i="9" a="1"/>
  <c r="R206" i="9" s="1"/>
  <c r="R203" i="9" a="1"/>
  <c r="R203" i="9" s="1"/>
  <c r="R200" i="9" a="1"/>
  <c r="R200" i="9" s="1"/>
  <c r="R243" i="9" a="1"/>
  <c r="R243" i="9" s="1"/>
  <c r="R240" i="9" a="1"/>
  <c r="R240" i="9" s="1"/>
  <c r="R237" i="9" a="1"/>
  <c r="R237" i="9" s="1"/>
  <c r="U237" i="9" s="1"/>
  <c r="R234" i="9" a="1"/>
  <c r="R234" i="9" s="1"/>
  <c r="R231" i="9" a="1"/>
  <c r="R231" i="9" s="1"/>
  <c r="U231" i="9" s="1"/>
  <c r="R228" i="9" a="1"/>
  <c r="R228" i="9" s="1"/>
  <c r="R225" i="9" a="1"/>
  <c r="R225" i="9" s="1"/>
  <c r="R222" i="9" a="1"/>
  <c r="R222" i="9" s="1"/>
  <c r="U222" i="9" s="1"/>
  <c r="R219" i="9" a="1"/>
  <c r="R219" i="9" s="1"/>
  <c r="R216" i="9" a="1"/>
  <c r="R216" i="9" s="1"/>
  <c r="R213" i="9" a="1"/>
  <c r="R213" i="9" s="1"/>
  <c r="R210" i="9" a="1"/>
  <c r="R210" i="9" s="1"/>
  <c r="R207" i="9" a="1"/>
  <c r="R207" i="9" s="1"/>
  <c r="R204" i="9" a="1"/>
  <c r="R204" i="9" s="1"/>
  <c r="U204" i="9" s="1"/>
  <c r="R201" i="9" a="1"/>
  <c r="R201" i="9" s="1"/>
  <c r="U201" i="9" s="1"/>
  <c r="R178" i="9" a="1"/>
  <c r="R178" i="9" s="1"/>
  <c r="U178" i="9" s="1"/>
  <c r="R169" i="9" a="1"/>
  <c r="R169" i="9" s="1"/>
  <c r="U169" i="9" s="1"/>
  <c r="R147" i="9" a="1"/>
  <c r="R147" i="9" s="1"/>
  <c r="R129" i="9" a="1"/>
  <c r="R129" i="9" s="1"/>
  <c r="R119" i="9" a="1"/>
  <c r="R119" i="9" s="1"/>
  <c r="U119" i="9" s="1"/>
  <c r="R176" i="9" a="1"/>
  <c r="R176" i="9" s="1"/>
  <c r="U176" i="9" s="1"/>
  <c r="R167" i="9" a="1"/>
  <c r="R167" i="9" s="1"/>
  <c r="R160" i="9" a="1"/>
  <c r="R160" i="9" s="1"/>
  <c r="R155" i="9" a="1"/>
  <c r="R155" i="9" s="1"/>
  <c r="R142" i="9" a="1"/>
  <c r="R142" i="9" s="1"/>
  <c r="R137" i="9" a="1"/>
  <c r="R137" i="9" s="1"/>
  <c r="R124" i="9" a="1"/>
  <c r="R124" i="9" s="1"/>
  <c r="U124" i="9" s="1"/>
  <c r="R150" i="9" a="1"/>
  <c r="R150" i="9" s="1"/>
  <c r="R132" i="9" a="1"/>
  <c r="R132" i="9" s="1"/>
  <c r="R120" i="9" a="1"/>
  <c r="R120" i="9" s="1"/>
  <c r="R174" i="9" a="1"/>
  <c r="R174" i="9" s="1"/>
  <c r="R165" i="9" a="1"/>
  <c r="R165" i="9" s="1"/>
  <c r="U165" i="9" s="1"/>
  <c r="R158" i="9" a="1"/>
  <c r="R158" i="9" s="1"/>
  <c r="R145" i="9" a="1"/>
  <c r="R145" i="9" s="1"/>
  <c r="R140" i="9" a="1"/>
  <c r="R140" i="9" s="1"/>
  <c r="R127" i="9" a="1"/>
  <c r="R127" i="9" s="1"/>
  <c r="R197" i="9" a="1"/>
  <c r="R197" i="9" s="1"/>
  <c r="R191" i="9" a="1"/>
  <c r="R191" i="9" s="1"/>
  <c r="R185" i="9" a="1"/>
  <c r="R185" i="9" s="1"/>
  <c r="R172" i="9" a="1"/>
  <c r="R172" i="9" s="1"/>
  <c r="R163" i="9" a="1"/>
  <c r="R163" i="9" s="1"/>
  <c r="U163" i="9" s="1"/>
  <c r="R153" i="9" a="1"/>
  <c r="R153" i="9" s="1"/>
  <c r="R135" i="9" a="1"/>
  <c r="R135" i="9" s="1"/>
  <c r="R121" i="9" a="1"/>
  <c r="R121" i="9" s="1"/>
  <c r="R195" i="9" a="1"/>
  <c r="R195" i="9" s="1"/>
  <c r="R193" i="9" a="1"/>
  <c r="R193" i="9" s="1"/>
  <c r="R189" i="9" a="1"/>
  <c r="R189" i="9" s="1"/>
  <c r="U189" i="9" s="1"/>
  <c r="R187" i="9" a="1"/>
  <c r="R187" i="9" s="1"/>
  <c r="R183" i="9" a="1"/>
  <c r="R183" i="9" s="1"/>
  <c r="R181" i="9" a="1"/>
  <c r="R181" i="9" s="1"/>
  <c r="R179" i="9" a="1"/>
  <c r="R179" i="9" s="1"/>
  <c r="R170" i="9" a="1"/>
  <c r="R170" i="9" s="1"/>
  <c r="R161" i="9" a="1"/>
  <c r="R161" i="9" s="1"/>
  <c r="R148" i="9" a="1"/>
  <c r="R148" i="9" s="1"/>
  <c r="R143" i="9" a="1"/>
  <c r="R143" i="9" s="1"/>
  <c r="R130" i="9" a="1"/>
  <c r="R130" i="9" s="1"/>
  <c r="U130" i="9" s="1"/>
  <c r="R125" i="9" a="1"/>
  <c r="R125" i="9" s="1"/>
  <c r="R156" i="9" a="1"/>
  <c r="R156" i="9" s="1"/>
  <c r="U156" i="9" s="1"/>
  <c r="R138" i="9" a="1"/>
  <c r="R138" i="9" s="1"/>
  <c r="R122" i="9" a="1"/>
  <c r="R122" i="9" s="1"/>
  <c r="R116" i="9" a="1"/>
  <c r="R116" i="9" s="1"/>
  <c r="U116" i="9" s="1"/>
  <c r="R115" i="9" a="1"/>
  <c r="R115" i="9" s="1"/>
  <c r="R114" i="9" a="1"/>
  <c r="R114" i="9" s="1"/>
  <c r="R113" i="9" a="1"/>
  <c r="R113" i="9" s="1"/>
  <c r="U113" i="9" s="1"/>
  <c r="R112" i="9" a="1"/>
  <c r="R112" i="9" s="1"/>
  <c r="U112" i="9" s="1"/>
  <c r="R111" i="9" a="1"/>
  <c r="R111" i="9" s="1"/>
  <c r="R177" i="9" a="1"/>
  <c r="R177" i="9" s="1"/>
  <c r="R168" i="9" a="1"/>
  <c r="R168" i="9" s="1"/>
  <c r="U168" i="9" s="1"/>
  <c r="R151" i="9" a="1"/>
  <c r="R151" i="9" s="1"/>
  <c r="R146" i="9" a="1"/>
  <c r="R146" i="9" s="1"/>
  <c r="R133" i="9" a="1"/>
  <c r="R133" i="9" s="1"/>
  <c r="R128" i="9" a="1"/>
  <c r="R128" i="9" s="1"/>
  <c r="R175" i="9" a="1"/>
  <c r="R175" i="9" s="1"/>
  <c r="R166" i="9" a="1"/>
  <c r="R166" i="9" s="1"/>
  <c r="R159" i="9" a="1"/>
  <c r="R159" i="9" s="1"/>
  <c r="R141" i="9" a="1"/>
  <c r="R141" i="9" s="1"/>
  <c r="R123" i="9" a="1"/>
  <c r="R123" i="9" s="1"/>
  <c r="R117" i="9" a="1"/>
  <c r="R117" i="9" s="1"/>
  <c r="R173" i="9" a="1"/>
  <c r="R173" i="9" s="1"/>
  <c r="R164" i="9" a="1"/>
  <c r="R164" i="9" s="1"/>
  <c r="U164" i="9" s="1"/>
  <c r="R154" i="9" a="1"/>
  <c r="R154" i="9" s="1"/>
  <c r="R149" i="9" a="1"/>
  <c r="R149" i="9" s="1"/>
  <c r="R136" i="9" a="1"/>
  <c r="R136" i="9" s="1"/>
  <c r="R131" i="9" a="1"/>
  <c r="R131" i="9" s="1"/>
  <c r="R95" i="9" a="1"/>
  <c r="R95" i="9" s="1"/>
  <c r="R89" i="9" a="1"/>
  <c r="R89" i="9" s="1"/>
  <c r="R171" i="9" a="1"/>
  <c r="R171" i="9" s="1"/>
  <c r="R107" i="9" a="1"/>
  <c r="R107" i="9" s="1"/>
  <c r="R103" i="9" a="1"/>
  <c r="R103" i="9" s="1"/>
  <c r="U103" i="9" s="1"/>
  <c r="R194" i="9" a="1"/>
  <c r="R194" i="9" s="1"/>
  <c r="R188" i="9" a="1"/>
  <c r="R188" i="9" s="1"/>
  <c r="R182" i="9" a="1"/>
  <c r="R182" i="9" s="1"/>
  <c r="U182" i="9" s="1"/>
  <c r="R96" i="9" a="1"/>
  <c r="R96" i="9" s="1"/>
  <c r="R90" i="9" a="1"/>
  <c r="R90" i="9" s="1"/>
  <c r="R84" i="9" a="1"/>
  <c r="R84" i="9" s="1"/>
  <c r="R83" i="9" a="1"/>
  <c r="R83" i="9" s="1"/>
  <c r="R82" i="9" a="1"/>
  <c r="R82" i="9" s="1"/>
  <c r="R81" i="9" a="1"/>
  <c r="R81" i="9" s="1"/>
  <c r="R80" i="9" a="1"/>
  <c r="R80" i="9" s="1"/>
  <c r="R79" i="9" a="1"/>
  <c r="R79" i="9" s="1"/>
  <c r="R78" i="9" a="1"/>
  <c r="R78" i="9" s="1"/>
  <c r="R77" i="9" a="1"/>
  <c r="R77" i="9" s="1"/>
  <c r="R76" i="9" a="1"/>
  <c r="R76" i="9" s="1"/>
  <c r="R152" i="9" a="1"/>
  <c r="R152" i="9" s="1"/>
  <c r="U152" i="9" s="1"/>
  <c r="R101" i="9" a="1"/>
  <c r="R101" i="9" s="1"/>
  <c r="R134" i="9" a="1"/>
  <c r="R134" i="9" s="1"/>
  <c r="R97" i="9" a="1"/>
  <c r="R97" i="9" s="1"/>
  <c r="R91" i="9" a="1"/>
  <c r="R91" i="9" s="1"/>
  <c r="U91" i="9" s="1"/>
  <c r="R85" i="9" a="1"/>
  <c r="R85" i="9" s="1"/>
  <c r="R157" i="9" a="1"/>
  <c r="R157" i="9" s="1"/>
  <c r="R110" i="9" a="1"/>
  <c r="R110" i="9" s="1"/>
  <c r="R139" i="9" a="1"/>
  <c r="R139" i="9" s="1"/>
  <c r="U139" i="9" s="1"/>
  <c r="R106" i="9" a="1"/>
  <c r="R106" i="9" s="1"/>
  <c r="U106" i="9" s="1"/>
  <c r="R104" i="9" a="1"/>
  <c r="R104" i="9" s="1"/>
  <c r="R98" i="9" a="1"/>
  <c r="R98" i="9" s="1"/>
  <c r="R92" i="9" a="1"/>
  <c r="R92" i="9" s="1"/>
  <c r="R86" i="9" a="1"/>
  <c r="R86" i="9" s="1"/>
  <c r="R198" i="9" a="1"/>
  <c r="R198" i="9" s="1"/>
  <c r="R192" i="9" a="1"/>
  <c r="R192" i="9" s="1"/>
  <c r="R186" i="9" a="1"/>
  <c r="R186" i="9" s="1"/>
  <c r="R180" i="9" a="1"/>
  <c r="R180" i="9" s="1"/>
  <c r="R162" i="9" a="1"/>
  <c r="R162" i="9" s="1"/>
  <c r="R144" i="9" a="1"/>
  <c r="R144" i="9" s="1"/>
  <c r="R109" i="9" a="1"/>
  <c r="R109" i="9" s="1"/>
  <c r="U109" i="9" s="1"/>
  <c r="R126" i="9" a="1"/>
  <c r="R126" i="9" s="1"/>
  <c r="U126" i="9" s="1"/>
  <c r="R102" i="9" a="1"/>
  <c r="R102" i="9" s="1"/>
  <c r="R99" i="9" a="1"/>
  <c r="R99" i="9" s="1"/>
  <c r="R93" i="9" a="1"/>
  <c r="R93" i="9" s="1"/>
  <c r="U93" i="9" s="1"/>
  <c r="R87" i="9" a="1"/>
  <c r="R87" i="9" s="1"/>
  <c r="R118" i="9" a="1"/>
  <c r="R118" i="9" s="1"/>
  <c r="R108" i="9" a="1"/>
  <c r="R108" i="9" s="1"/>
  <c r="R184" i="9" a="1"/>
  <c r="R184" i="9" s="1"/>
  <c r="R105" i="9" a="1"/>
  <c r="R105" i="9" s="1"/>
  <c r="U105" i="9" s="1"/>
  <c r="R73" i="9" a="1"/>
  <c r="R73" i="9" s="1"/>
  <c r="R67" i="9" a="1"/>
  <c r="R67" i="9" s="1"/>
  <c r="R61" i="9" a="1"/>
  <c r="R61" i="9" s="1"/>
  <c r="R55" i="9" a="1"/>
  <c r="R55" i="9" s="1"/>
  <c r="U55" i="9" s="1"/>
  <c r="R75" i="9" a="1"/>
  <c r="R75" i="9" s="1"/>
  <c r="R62" i="9" a="1"/>
  <c r="R62" i="9" s="1"/>
  <c r="R56" i="9" a="1"/>
  <c r="R56" i="9" s="1"/>
  <c r="U56" i="9" s="1"/>
  <c r="R190" i="9" a="1"/>
  <c r="R190" i="9" s="1"/>
  <c r="R100" i="9" a="1"/>
  <c r="R100" i="9" s="1"/>
  <c r="R70" i="9" a="1"/>
  <c r="R70" i="9" s="1"/>
  <c r="R68" i="9" a="1"/>
  <c r="R68" i="9" s="1"/>
  <c r="R50" i="9" a="1"/>
  <c r="R50" i="9" s="1"/>
  <c r="R94" i="9" a="1"/>
  <c r="R94" i="9" s="1"/>
  <c r="R63" i="9" a="1"/>
  <c r="R63" i="9" s="1"/>
  <c r="R57" i="9" a="1"/>
  <c r="R57" i="9" s="1"/>
  <c r="U57" i="9" s="1"/>
  <c r="R51" i="9" a="1"/>
  <c r="R51" i="9" s="1"/>
  <c r="U51" i="9" s="1"/>
  <c r="R88" i="9" a="1"/>
  <c r="R88" i="9" s="1"/>
  <c r="R72" i="9" a="1"/>
  <c r="R72" i="9" s="1"/>
  <c r="R49" i="9" a="1"/>
  <c r="R49" i="9" s="1"/>
  <c r="U49" i="9" s="1"/>
  <c r="R48" i="9" a="1"/>
  <c r="R48" i="9" s="1"/>
  <c r="R47" i="9" a="1"/>
  <c r="R47" i="9" s="1"/>
  <c r="R46" i="9" a="1"/>
  <c r="R46" i="9" s="1"/>
  <c r="R45" i="9" a="1"/>
  <c r="R45" i="9" s="1"/>
  <c r="U45" i="9" s="1"/>
  <c r="R64" i="9" a="1"/>
  <c r="R64" i="9" s="1"/>
  <c r="R58" i="9" a="1"/>
  <c r="R58" i="9" s="1"/>
  <c r="R52" i="9" a="1"/>
  <c r="R52" i="9" s="1"/>
  <c r="R196" i="9" a="1"/>
  <c r="R196" i="9" s="1"/>
  <c r="R74" i="9" a="1"/>
  <c r="R74" i="9" s="1"/>
  <c r="U74" i="9" s="1"/>
  <c r="R69" i="9" a="1"/>
  <c r="R69" i="9" s="1"/>
  <c r="R65" i="9" a="1"/>
  <c r="R65" i="9" s="1"/>
  <c r="R59" i="9" a="1"/>
  <c r="R59" i="9" s="1"/>
  <c r="U59" i="9" s="1"/>
  <c r="R53" i="9" a="1"/>
  <c r="R53" i="9" s="1"/>
  <c r="R71" i="9" a="1"/>
  <c r="R71" i="9" s="1"/>
  <c r="R66" i="9" a="1"/>
  <c r="R66" i="9" s="1"/>
  <c r="R60" i="9" a="1"/>
  <c r="R60" i="9" s="1"/>
  <c r="R54" i="9" a="1"/>
  <c r="R54" i="9" s="1"/>
  <c r="R42" i="9" a="1"/>
  <c r="R42" i="9" s="1"/>
  <c r="R41" i="9" a="1"/>
  <c r="R41" i="9" s="1"/>
  <c r="R44" i="9" a="1"/>
  <c r="R44" i="9" s="1"/>
  <c r="R43" i="9" a="1"/>
  <c r="R43" i="9" s="1"/>
  <c r="U43" i="9" s="1"/>
  <c r="R38" i="9" a="1"/>
  <c r="R38" i="9" s="1"/>
  <c r="R40" i="9" a="1"/>
  <c r="R40" i="9" s="1"/>
  <c r="U40" i="9" s="1"/>
  <c r="R39" i="9" a="1"/>
  <c r="R39" i="9" s="1"/>
  <c r="R32" i="9" a="1"/>
  <c r="R32" i="9" s="1"/>
  <c r="R34" i="9" a="1"/>
  <c r="R34" i="9" s="1"/>
  <c r="R36" i="9" a="1"/>
  <c r="R36" i="9" s="1"/>
  <c r="R33" i="9" a="1"/>
  <c r="R33" i="9" s="1"/>
  <c r="R37" i="9" a="1"/>
  <c r="R37" i="9" s="1"/>
  <c r="R35" i="9" a="1"/>
  <c r="R35" i="9" s="1"/>
  <c r="R31" i="9" a="1"/>
  <c r="R31" i="9" s="1"/>
  <c r="R28" i="9" a="1"/>
  <c r="R28" i="9" s="1"/>
  <c r="R26" i="9" a="1"/>
  <c r="R26" i="9" s="1"/>
  <c r="U26" i="9" s="1"/>
  <c r="R30" i="9" a="1"/>
  <c r="R30" i="9" s="1"/>
  <c r="R29" i="9" a="1"/>
  <c r="R29" i="9" s="1"/>
  <c r="U29" i="9" s="1"/>
  <c r="R25" i="9" a="1"/>
  <c r="R25" i="9" s="1"/>
  <c r="U25" i="9" s="1"/>
  <c r="R21" i="9" a="1"/>
  <c r="R21" i="9" s="1"/>
  <c r="R20" i="9" a="1"/>
  <c r="R20" i="9" s="1"/>
  <c r="R24" i="9" a="1"/>
  <c r="R24" i="9" s="1"/>
  <c r="R19" i="9" a="1"/>
  <c r="R19" i="9" s="1"/>
  <c r="R23" i="9" a="1"/>
  <c r="R23" i="9" s="1"/>
  <c r="R22" i="9" a="1"/>
  <c r="R22" i="9" s="1"/>
  <c r="R15" i="9" a="1"/>
  <c r="R15" i="9" s="1"/>
  <c r="R18" i="9" a="1"/>
  <c r="R18" i="9" s="1"/>
  <c r="R17" i="9" a="1"/>
  <c r="R17" i="9" s="1"/>
  <c r="U17" i="9" s="1"/>
  <c r="R27" i="9" a="1"/>
  <c r="R27" i="9" s="1"/>
  <c r="R16" i="9" a="1"/>
  <c r="R16" i="9" s="1"/>
  <c r="R10" i="9" a="1"/>
  <c r="R10" i="9" s="1"/>
  <c r="U10" i="9" s="1"/>
  <c r="R12" i="9" a="1"/>
  <c r="R12" i="9" s="1"/>
  <c r="R14" i="9" a="1"/>
  <c r="R14" i="9" s="1"/>
  <c r="R13" i="9" a="1"/>
  <c r="R13" i="9" s="1"/>
  <c r="R9" i="9" a="1"/>
  <c r="R9" i="9" s="1"/>
  <c r="R11" i="9" a="1"/>
  <c r="R11" i="9" s="1"/>
  <c r="AN1" i="9"/>
  <c r="AZ1" i="9"/>
  <c r="BL1" i="9"/>
  <c r="BX1" i="9"/>
  <c r="CJ1" i="9"/>
  <c r="CV1" i="9"/>
  <c r="DH1" i="9"/>
  <c r="DT1" i="9"/>
  <c r="EF1" i="9"/>
  <c r="ER1" i="9"/>
  <c r="F3" i="9" a="1"/>
  <c r="F3" i="9" s="1"/>
  <c r="I3" i="9" s="1"/>
  <c r="FB12" i="9" a="1"/>
  <c r="FB12" i="9" s="1"/>
  <c r="EV12" i="9" a="1"/>
  <c r="EV12" i="9" s="1"/>
  <c r="EP12" i="9" a="1"/>
  <c r="EP12" i="9" s="1"/>
  <c r="EJ12" i="9" a="1"/>
  <c r="EJ12" i="9" s="1"/>
  <c r="ED12" i="9" a="1"/>
  <c r="ED12" i="9" s="1"/>
  <c r="DX12" i="9" a="1"/>
  <c r="DX12" i="9" s="1"/>
  <c r="DR12" i="9" a="1"/>
  <c r="DR12" i="9" s="1"/>
  <c r="DL12" i="9" a="1"/>
  <c r="DL12" i="9" s="1"/>
  <c r="DF12" i="9" a="1"/>
  <c r="DF12" i="9" s="1"/>
  <c r="CZ12" i="9" a="1"/>
  <c r="CZ12" i="9" s="1"/>
  <c r="CT12" i="9" a="1"/>
  <c r="CT12" i="9" s="1"/>
  <c r="CN12" i="9" a="1"/>
  <c r="CN12" i="9" s="1"/>
  <c r="CH12" i="9" a="1"/>
  <c r="CH12" i="9" s="1"/>
  <c r="CB12" i="9" a="1"/>
  <c r="CB12" i="9" s="1"/>
  <c r="BV12" i="9" a="1"/>
  <c r="BV12" i="9" s="1"/>
  <c r="BP12" i="9" a="1"/>
  <c r="BP12" i="9" s="1"/>
  <c r="BJ12" i="9" a="1"/>
  <c r="BJ12" i="9" s="1"/>
  <c r="BD12" i="9" a="1"/>
  <c r="BD12" i="9" s="1"/>
  <c r="AX12" i="9" a="1"/>
  <c r="AX12" i="9" s="1"/>
  <c r="AR12" i="9" a="1"/>
  <c r="AR12" i="9" s="1"/>
  <c r="AL12" i="9" a="1"/>
  <c r="AL12" i="9" s="1"/>
  <c r="FA12" i="9" a="1"/>
  <c r="FA12" i="9" s="1"/>
  <c r="EU12" i="9" a="1"/>
  <c r="EU12" i="9" s="1"/>
  <c r="EO12" i="9" a="1"/>
  <c r="EO12" i="9" s="1"/>
  <c r="EI12" i="9" a="1"/>
  <c r="EI12" i="9" s="1"/>
  <c r="EC12" i="9" a="1"/>
  <c r="EC12" i="9" s="1"/>
  <c r="DW12" i="9" a="1"/>
  <c r="DW12" i="9" s="1"/>
  <c r="DQ12" i="9" a="1"/>
  <c r="DQ12" i="9" s="1"/>
  <c r="DK12" i="9" a="1"/>
  <c r="DK12" i="9" s="1"/>
  <c r="DE12" i="9" a="1"/>
  <c r="DE12" i="9" s="1"/>
  <c r="CY12" i="9" a="1"/>
  <c r="CY12" i="9" s="1"/>
  <c r="CS12" i="9" a="1"/>
  <c r="CS12" i="9" s="1"/>
  <c r="CM12" i="9" a="1"/>
  <c r="CM12" i="9" s="1"/>
  <c r="CG12" i="9" a="1"/>
  <c r="CG12" i="9" s="1"/>
  <c r="CA12" i="9" a="1"/>
  <c r="CA12" i="9" s="1"/>
  <c r="BU12" i="9" a="1"/>
  <c r="BU12" i="9" s="1"/>
  <c r="BO12" i="9" a="1"/>
  <c r="BO12" i="9" s="1"/>
  <c r="BI12" i="9" a="1"/>
  <c r="BI12" i="9" s="1"/>
  <c r="BC12" i="9" a="1"/>
  <c r="BC12" i="9" s="1"/>
  <c r="AW12" i="9" a="1"/>
  <c r="AW12" i="9" s="1"/>
  <c r="AQ12" i="9" a="1"/>
  <c r="AQ12" i="9" s="1"/>
  <c r="AK12" i="9" a="1"/>
  <c r="AK12" i="9" s="1"/>
  <c r="EZ12" i="9" a="1"/>
  <c r="EZ12" i="9" s="1"/>
  <c r="ET12" i="9" a="1"/>
  <c r="ET12" i="9" s="1"/>
  <c r="EN12" i="9" a="1"/>
  <c r="EN12" i="9" s="1"/>
  <c r="EH12" i="9" a="1"/>
  <c r="EH12" i="9" s="1"/>
  <c r="EB12" i="9" a="1"/>
  <c r="EB12" i="9" s="1"/>
  <c r="DV12" i="9" a="1"/>
  <c r="DV12" i="9" s="1"/>
  <c r="DP12" i="9" a="1"/>
  <c r="DP12" i="9" s="1"/>
  <c r="DJ12" i="9" a="1"/>
  <c r="DJ12" i="9" s="1"/>
  <c r="DD12" i="9" a="1"/>
  <c r="DD12" i="9" s="1"/>
  <c r="CX12" i="9" a="1"/>
  <c r="CX12" i="9" s="1"/>
  <c r="CR12" i="9" a="1"/>
  <c r="CR12" i="9" s="1"/>
  <c r="CL12" i="9" a="1"/>
  <c r="CL12" i="9" s="1"/>
  <c r="CF12" i="9" a="1"/>
  <c r="CF12" i="9" s="1"/>
  <c r="BZ12" i="9" a="1"/>
  <c r="BZ12" i="9" s="1"/>
  <c r="BT12" i="9" a="1"/>
  <c r="BT12" i="9" s="1"/>
  <c r="BN12" i="9" a="1"/>
  <c r="BN12" i="9" s="1"/>
  <c r="BH12" i="9" a="1"/>
  <c r="BH12" i="9" s="1"/>
  <c r="BB12" i="9" a="1"/>
  <c r="BB12" i="9" s="1"/>
  <c r="AV12" i="9" a="1"/>
  <c r="AV12" i="9" s="1"/>
  <c r="AP12" i="9" a="1"/>
  <c r="AP12" i="9" s="1"/>
  <c r="AJ12" i="9"/>
  <c r="EY12" i="9" a="1"/>
  <c r="EY12" i="9" s="1"/>
  <c r="ES12" i="9" a="1"/>
  <c r="ES12" i="9" s="1"/>
  <c r="EM12" i="9" a="1"/>
  <c r="EM12" i="9" s="1"/>
  <c r="EG12" i="9" a="1"/>
  <c r="EG12" i="9" s="1"/>
  <c r="EA12" i="9" a="1"/>
  <c r="EA12" i="9" s="1"/>
  <c r="DU12" i="9" a="1"/>
  <c r="DU12" i="9" s="1"/>
  <c r="DO12" i="9" a="1"/>
  <c r="DO12" i="9" s="1"/>
  <c r="DI12" i="9" a="1"/>
  <c r="DI12" i="9" s="1"/>
  <c r="DC12" i="9" a="1"/>
  <c r="DC12" i="9" s="1"/>
  <c r="CW12" i="9" a="1"/>
  <c r="CW12" i="9" s="1"/>
  <c r="CQ12" i="9" a="1"/>
  <c r="CQ12" i="9" s="1"/>
  <c r="CK12" i="9" a="1"/>
  <c r="CK12" i="9" s="1"/>
  <c r="CE12" i="9" a="1"/>
  <c r="CE12" i="9" s="1"/>
  <c r="BY12" i="9" a="1"/>
  <c r="BY12" i="9" s="1"/>
  <c r="BS12" i="9" a="1"/>
  <c r="BS12" i="9" s="1"/>
  <c r="BM12" i="9" a="1"/>
  <c r="BM12" i="9" s="1"/>
  <c r="BG12" i="9" a="1"/>
  <c r="BG12" i="9" s="1"/>
  <c r="BA12" i="9" a="1"/>
  <c r="BA12" i="9" s="1"/>
  <c r="AU12" i="9" a="1"/>
  <c r="AU12" i="9" s="1"/>
  <c r="AO12" i="9" a="1"/>
  <c r="AO12" i="9" s="1"/>
  <c r="EX12" i="9" a="1"/>
  <c r="EX12" i="9" s="1"/>
  <c r="ER12" i="9" a="1"/>
  <c r="ER12" i="9" s="1"/>
  <c r="EL12" i="9" a="1"/>
  <c r="EL12" i="9" s="1"/>
  <c r="EF12" i="9" a="1"/>
  <c r="EF12" i="9" s="1"/>
  <c r="DZ12" i="9" a="1"/>
  <c r="DZ12" i="9" s="1"/>
  <c r="DT12" i="9" a="1"/>
  <c r="DT12" i="9" s="1"/>
  <c r="DN12" i="9" a="1"/>
  <c r="DN12" i="9" s="1"/>
  <c r="DH12" i="9" a="1"/>
  <c r="DH12" i="9" s="1"/>
  <c r="DB12" i="9" a="1"/>
  <c r="DB12" i="9" s="1"/>
  <c r="CV12" i="9" a="1"/>
  <c r="CV12" i="9" s="1"/>
  <c r="CP12" i="9" a="1"/>
  <c r="CP12" i="9" s="1"/>
  <c r="CJ12" i="9" a="1"/>
  <c r="CJ12" i="9" s="1"/>
  <c r="CD12" i="9" a="1"/>
  <c r="CD12" i="9" s="1"/>
  <c r="BX12" i="9" a="1"/>
  <c r="BX12" i="9" s="1"/>
  <c r="BR12" i="9" a="1"/>
  <c r="BR12" i="9" s="1"/>
  <c r="BL12" i="9" a="1"/>
  <c r="BL12" i="9" s="1"/>
  <c r="BF12" i="9" a="1"/>
  <c r="BF12" i="9" s="1"/>
  <c r="AZ12" i="9" a="1"/>
  <c r="AZ12" i="9" s="1"/>
  <c r="AT12" i="9" a="1"/>
  <c r="AT12" i="9" s="1"/>
  <c r="AN12" i="9" a="1"/>
  <c r="AN12" i="9" s="1"/>
  <c r="N8" i="9" a="1"/>
  <c r="N8" i="9" s="1"/>
  <c r="CM11" i="9" a="1"/>
  <c r="CM11" i="9" s="1"/>
  <c r="BK12" i="9" a="1"/>
  <c r="BK12" i="9" s="1"/>
  <c r="EE12" i="9" a="1"/>
  <c r="EE12" i="9" s="1"/>
  <c r="CW15" i="9" a="1"/>
  <c r="CW15" i="9" s="1"/>
  <c r="S245" i="9" a="1"/>
  <c r="S245" i="9" s="1"/>
  <c r="S242" i="9" a="1"/>
  <c r="S242" i="9" s="1"/>
  <c r="S239" i="9" a="1"/>
  <c r="S239" i="9" s="1"/>
  <c r="S236" i="9" a="1"/>
  <c r="S236" i="9" s="1"/>
  <c r="S233" i="9" a="1"/>
  <c r="S233" i="9" s="1"/>
  <c r="S230" i="9" a="1"/>
  <c r="S230" i="9" s="1"/>
  <c r="S227" i="9" a="1"/>
  <c r="S227" i="9" s="1"/>
  <c r="S224" i="9" a="1"/>
  <c r="S224" i="9" s="1"/>
  <c r="S221" i="9" a="1"/>
  <c r="S221" i="9" s="1"/>
  <c r="S218" i="9" a="1"/>
  <c r="S218" i="9" s="1"/>
  <c r="S215" i="9" a="1"/>
  <c r="S215" i="9" s="1"/>
  <c r="S212" i="9" a="1"/>
  <c r="S212" i="9" s="1"/>
  <c r="S209" i="9" a="1"/>
  <c r="S209" i="9" s="1"/>
  <c r="S206" i="9" a="1"/>
  <c r="S206" i="9" s="1"/>
  <c r="S203" i="9" a="1"/>
  <c r="S203" i="9" s="1"/>
  <c r="S237" i="9" a="1"/>
  <c r="S237" i="9" s="1"/>
  <c r="S220" i="9" a="1"/>
  <c r="S220" i="9" s="1"/>
  <c r="S201" i="9" a="1"/>
  <c r="S201" i="9" s="1"/>
  <c r="S199" i="9" a="1"/>
  <c r="S199" i="9" s="1"/>
  <c r="S241" i="9" a="1"/>
  <c r="S241" i="9" s="1"/>
  <c r="S243" i="9" a="1"/>
  <c r="S243" i="9" s="1"/>
  <c r="S226" i="9" a="1"/>
  <c r="S226" i="9" s="1"/>
  <c r="S207" i="9" a="1"/>
  <c r="S207" i="9" s="1"/>
  <c r="S232" i="9" a="1"/>
  <c r="S232" i="9" s="1"/>
  <c r="S213" i="9" a="1"/>
  <c r="S213" i="9" s="1"/>
  <c r="S234" i="9" a="1"/>
  <c r="S234" i="9" s="1"/>
  <c r="S240" i="9" a="1"/>
  <c r="S240" i="9" s="1"/>
  <c r="S223" i="9" a="1"/>
  <c r="S223" i="9" s="1"/>
  <c r="S216" i="9" a="1"/>
  <c r="S216" i="9" s="1"/>
  <c r="S208" i="9" a="1"/>
  <c r="S208" i="9" s="1"/>
  <c r="S150" i="9" a="1"/>
  <c r="S150" i="9" s="1"/>
  <c r="S132" i="9" a="1"/>
  <c r="S132" i="9" s="1"/>
  <c r="S120" i="9" a="1"/>
  <c r="S120" i="9" s="1"/>
  <c r="S205" i="9" a="1"/>
  <c r="S205" i="9" s="1"/>
  <c r="S174" i="9" a="1"/>
  <c r="S174" i="9" s="1"/>
  <c r="S165" i="9" a="1"/>
  <c r="S165" i="9" s="1"/>
  <c r="S158" i="9" a="1"/>
  <c r="S158" i="9" s="1"/>
  <c r="S145" i="9" a="1"/>
  <c r="S145" i="9" s="1"/>
  <c r="S140" i="9" a="1"/>
  <c r="S140" i="9" s="1"/>
  <c r="S127" i="9" a="1"/>
  <c r="S127" i="9" s="1"/>
  <c r="S202" i="9" a="1"/>
  <c r="S202" i="9" s="1"/>
  <c r="S153" i="9" a="1"/>
  <c r="S153" i="9" s="1"/>
  <c r="S135" i="9" a="1"/>
  <c r="S135" i="9" s="1"/>
  <c r="S121" i="9" a="1"/>
  <c r="S121" i="9" s="1"/>
  <c r="S210" i="9" a="1"/>
  <c r="S210" i="9" s="1"/>
  <c r="S197" i="9" a="1"/>
  <c r="S197" i="9" s="1"/>
  <c r="S195" i="9" a="1"/>
  <c r="S195" i="9" s="1"/>
  <c r="S191" i="9" a="1"/>
  <c r="S191" i="9" s="1"/>
  <c r="S189" i="9" a="1"/>
  <c r="S189" i="9" s="1"/>
  <c r="S185" i="9" a="1"/>
  <c r="S185" i="9" s="1"/>
  <c r="S183" i="9" a="1"/>
  <c r="S183" i="9" s="1"/>
  <c r="S179" i="9" a="1"/>
  <c r="S179" i="9" s="1"/>
  <c r="S172" i="9" a="1"/>
  <c r="S172" i="9" s="1"/>
  <c r="S170" i="9" a="1"/>
  <c r="S170" i="9" s="1"/>
  <c r="S163" i="9" a="1"/>
  <c r="S163" i="9" s="1"/>
  <c r="S161" i="9" a="1"/>
  <c r="S161" i="9" s="1"/>
  <c r="S148" i="9" a="1"/>
  <c r="S148" i="9" s="1"/>
  <c r="S143" i="9" a="1"/>
  <c r="S143" i="9" s="1"/>
  <c r="S130" i="9" a="1"/>
  <c r="S130" i="9" s="1"/>
  <c r="S125" i="9" a="1"/>
  <c r="S125" i="9" s="1"/>
  <c r="S193" i="9" a="1"/>
  <c r="S193" i="9" s="1"/>
  <c r="S187" i="9" a="1"/>
  <c r="S187" i="9" s="1"/>
  <c r="S181" i="9" a="1"/>
  <c r="S181" i="9" s="1"/>
  <c r="S156" i="9" a="1"/>
  <c r="S156" i="9" s="1"/>
  <c r="S138" i="9" a="1"/>
  <c r="S138" i="9" s="1"/>
  <c r="S122" i="9" a="1"/>
  <c r="S122" i="9" s="1"/>
  <c r="S116" i="9" a="1"/>
  <c r="S116" i="9" s="1"/>
  <c r="S115" i="9" a="1"/>
  <c r="S115" i="9" s="1"/>
  <c r="S114" i="9" a="1"/>
  <c r="S114" i="9" s="1"/>
  <c r="S113" i="9" a="1"/>
  <c r="S113" i="9" s="1"/>
  <c r="S112" i="9" a="1"/>
  <c r="S112" i="9" s="1"/>
  <c r="S111" i="9" a="1"/>
  <c r="S111" i="9" s="1"/>
  <c r="S110" i="9" a="1"/>
  <c r="S110" i="9" s="1"/>
  <c r="S109" i="9" a="1"/>
  <c r="S109" i="9" s="1"/>
  <c r="S108" i="9" a="1"/>
  <c r="S108" i="9" s="1"/>
  <c r="S244" i="9" a="1"/>
  <c r="S244" i="9" s="1"/>
  <c r="S177" i="9" a="1"/>
  <c r="S177" i="9" s="1"/>
  <c r="S168" i="9" a="1"/>
  <c r="S168" i="9" s="1"/>
  <c r="S151" i="9" a="1"/>
  <c r="S151" i="9" s="1"/>
  <c r="S146" i="9" a="1"/>
  <c r="S146" i="9" s="1"/>
  <c r="S133" i="9" a="1"/>
  <c r="S133" i="9" s="1"/>
  <c r="S128" i="9" a="1"/>
  <c r="S128" i="9" s="1"/>
  <c r="S229" i="9" a="1"/>
  <c r="S229" i="9" s="1"/>
  <c r="S204" i="9" a="1"/>
  <c r="S204" i="9" s="1"/>
  <c r="S159" i="9" a="1"/>
  <c r="S159" i="9" s="1"/>
  <c r="S141" i="9" a="1"/>
  <c r="S141" i="9" s="1"/>
  <c r="S123" i="9" a="1"/>
  <c r="S123" i="9" s="1"/>
  <c r="S117" i="9" a="1"/>
  <c r="S117" i="9" s="1"/>
  <c r="S217" i="9" a="1"/>
  <c r="S217" i="9" s="1"/>
  <c r="S175" i="9" a="1"/>
  <c r="S175" i="9" s="1"/>
  <c r="S173" i="9" a="1"/>
  <c r="S173" i="9" s="1"/>
  <c r="S166" i="9" a="1"/>
  <c r="S166" i="9" s="1"/>
  <c r="S164" i="9" a="1"/>
  <c r="S164" i="9" s="1"/>
  <c r="S154" i="9" a="1"/>
  <c r="S154" i="9" s="1"/>
  <c r="S149" i="9" a="1"/>
  <c r="S149" i="9" s="1"/>
  <c r="S136" i="9" a="1"/>
  <c r="S136" i="9" s="1"/>
  <c r="S131" i="9" a="1"/>
  <c r="S131" i="9" s="1"/>
  <c r="S235" i="9" a="1"/>
  <c r="S235" i="9" s="1"/>
  <c r="S144" i="9" a="1"/>
  <c r="S144" i="9" s="1"/>
  <c r="S126" i="9" a="1"/>
  <c r="S126" i="9" s="1"/>
  <c r="S118" i="9" a="1"/>
  <c r="S118" i="9" s="1"/>
  <c r="S214" i="9" a="1"/>
  <c r="S214" i="9" s="1"/>
  <c r="S198" i="9" a="1"/>
  <c r="S198" i="9" s="1"/>
  <c r="S194" i="9" a="1"/>
  <c r="S194" i="9" s="1"/>
  <c r="S192" i="9" a="1"/>
  <c r="S192" i="9" s="1"/>
  <c r="S188" i="9" a="1"/>
  <c r="S188" i="9" s="1"/>
  <c r="S186" i="9" a="1"/>
  <c r="S186" i="9" s="1"/>
  <c r="S182" i="9" a="1"/>
  <c r="S182" i="9" s="1"/>
  <c r="S180" i="9" a="1"/>
  <c r="S180" i="9" s="1"/>
  <c r="S171" i="9" a="1"/>
  <c r="S171" i="9" s="1"/>
  <c r="S162" i="9" a="1"/>
  <c r="S162" i="9" s="1"/>
  <c r="S157" i="9" a="1"/>
  <c r="S157" i="9" s="1"/>
  <c r="S152" i="9" a="1"/>
  <c r="S152" i="9" s="1"/>
  <c r="S139" i="9" a="1"/>
  <c r="S139" i="9" s="1"/>
  <c r="S134" i="9" a="1"/>
  <c r="S134" i="9" s="1"/>
  <c r="S238" i="9" a="1"/>
  <c r="S238" i="9" s="1"/>
  <c r="S231" i="9" a="1"/>
  <c r="S231" i="9" s="1"/>
  <c r="S147" i="9" a="1"/>
  <c r="S147" i="9" s="1"/>
  <c r="S142" i="9" a="1"/>
  <c r="S142" i="9" s="1"/>
  <c r="S96" i="9" a="1"/>
  <c r="S96" i="9" s="1"/>
  <c r="S90" i="9" a="1"/>
  <c r="S90" i="9" s="1"/>
  <c r="S84" i="9" a="1"/>
  <c r="S84" i="9" s="1"/>
  <c r="S83" i="9" a="1"/>
  <c r="S83" i="9" s="1"/>
  <c r="S82" i="9" a="1"/>
  <c r="S82" i="9" s="1"/>
  <c r="S81" i="9" a="1"/>
  <c r="S81" i="9" s="1"/>
  <c r="S80" i="9" a="1"/>
  <c r="S80" i="9" s="1"/>
  <c r="S79" i="9" a="1"/>
  <c r="S79" i="9" s="1"/>
  <c r="S78" i="9" a="1"/>
  <c r="S78" i="9" s="1"/>
  <c r="S77" i="9" a="1"/>
  <c r="S77" i="9" s="1"/>
  <c r="S76" i="9" a="1"/>
  <c r="S76" i="9" s="1"/>
  <c r="S75" i="9" a="1"/>
  <c r="S75" i="9" s="1"/>
  <c r="S74" i="9" a="1"/>
  <c r="S74" i="9" s="1"/>
  <c r="S73" i="9" a="1"/>
  <c r="S73" i="9" s="1"/>
  <c r="S72" i="9" a="1"/>
  <c r="S72" i="9" s="1"/>
  <c r="S71" i="9" a="1"/>
  <c r="S71" i="9" s="1"/>
  <c r="S70" i="9" a="1"/>
  <c r="S70" i="9" s="1"/>
  <c r="S69" i="9" a="1"/>
  <c r="S69" i="9" s="1"/>
  <c r="S68" i="9" a="1"/>
  <c r="S68" i="9" s="1"/>
  <c r="S129" i="9" a="1"/>
  <c r="S129" i="9" s="1"/>
  <c r="S124" i="9" a="1"/>
  <c r="S124" i="9" s="1"/>
  <c r="S101" i="9" a="1"/>
  <c r="S101" i="9" s="1"/>
  <c r="S119" i="9" a="1"/>
  <c r="S119" i="9" s="1"/>
  <c r="S97" i="9" a="1"/>
  <c r="S97" i="9" s="1"/>
  <c r="S91" i="9" a="1"/>
  <c r="S91" i="9" s="1"/>
  <c r="S85" i="9" a="1"/>
  <c r="S85" i="9" s="1"/>
  <c r="S222" i="9" a="1"/>
  <c r="S222" i="9" s="1"/>
  <c r="S200" i="9" a="1"/>
  <c r="S200" i="9" s="1"/>
  <c r="S176" i="9" a="1"/>
  <c r="S176" i="9" s="1"/>
  <c r="S106" i="9" a="1"/>
  <c r="S106" i="9" s="1"/>
  <c r="S104" i="9" a="1"/>
  <c r="S104" i="9" s="1"/>
  <c r="S98" i="9" a="1"/>
  <c r="S98" i="9" s="1"/>
  <c r="S92" i="9" a="1"/>
  <c r="S92" i="9" s="1"/>
  <c r="S86" i="9" a="1"/>
  <c r="S86" i="9" s="1"/>
  <c r="S228" i="9" a="1"/>
  <c r="S228" i="9" s="1"/>
  <c r="S169" i="9" a="1"/>
  <c r="S169" i="9" s="1"/>
  <c r="S102" i="9" a="1"/>
  <c r="S102" i="9" s="1"/>
  <c r="S99" i="9" a="1"/>
  <c r="S99" i="9" s="1"/>
  <c r="S93" i="9" a="1"/>
  <c r="S93" i="9" s="1"/>
  <c r="S87" i="9" a="1"/>
  <c r="S87" i="9" s="1"/>
  <c r="S219" i="9" a="1"/>
  <c r="S219" i="9" s="1"/>
  <c r="S211" i="9" a="1"/>
  <c r="S211" i="9" s="1"/>
  <c r="S100" i="9" a="1"/>
  <c r="S100" i="9" s="1"/>
  <c r="S94" i="9" a="1"/>
  <c r="S94" i="9" s="1"/>
  <c r="S88" i="9" a="1"/>
  <c r="S88" i="9" s="1"/>
  <c r="S225" i="9" a="1"/>
  <c r="S225" i="9" s="1"/>
  <c r="S167" i="9" a="1"/>
  <c r="S167" i="9" s="1"/>
  <c r="S155" i="9" a="1"/>
  <c r="S155" i="9" s="1"/>
  <c r="S105" i="9" a="1"/>
  <c r="S105" i="9" s="1"/>
  <c r="S107" i="9" a="1"/>
  <c r="S107" i="9" s="1"/>
  <c r="S103" i="9" a="1"/>
  <c r="S103" i="9" s="1"/>
  <c r="S62" i="9" a="1"/>
  <c r="S62" i="9" s="1"/>
  <c r="S56" i="9" a="1"/>
  <c r="S56" i="9" s="1"/>
  <c r="S50" i="9" a="1"/>
  <c r="S50" i="9" s="1"/>
  <c r="S190" i="9" a="1"/>
  <c r="S190" i="9" s="1"/>
  <c r="S63" i="9" a="1"/>
  <c r="S63" i="9" s="1"/>
  <c r="S57" i="9" a="1"/>
  <c r="S57" i="9" s="1"/>
  <c r="S51" i="9" a="1"/>
  <c r="S51" i="9" s="1"/>
  <c r="S160" i="9" a="1"/>
  <c r="S160" i="9" s="1"/>
  <c r="S49" i="9" a="1"/>
  <c r="S49" i="9" s="1"/>
  <c r="S48" i="9" a="1"/>
  <c r="S48" i="9" s="1"/>
  <c r="S47" i="9" a="1"/>
  <c r="S47" i="9" s="1"/>
  <c r="S46" i="9" a="1"/>
  <c r="S46" i="9" s="1"/>
  <c r="S137" i="9" a="1"/>
  <c r="S137" i="9" s="1"/>
  <c r="S64" i="9" a="1"/>
  <c r="S64" i="9" s="1"/>
  <c r="S58" i="9" a="1"/>
  <c r="S58" i="9" s="1"/>
  <c r="S52" i="9" a="1"/>
  <c r="S52" i="9" s="1"/>
  <c r="S196" i="9" a="1"/>
  <c r="S196" i="9" s="1"/>
  <c r="S65" i="9" a="1"/>
  <c r="S65" i="9" s="1"/>
  <c r="S59" i="9" a="1"/>
  <c r="S59" i="9" s="1"/>
  <c r="S53" i="9" a="1"/>
  <c r="S53" i="9" s="1"/>
  <c r="S178" i="9" a="1"/>
  <c r="S178" i="9" s="1"/>
  <c r="S66" i="9" a="1"/>
  <c r="S66" i="9" s="1"/>
  <c r="S60" i="9" a="1"/>
  <c r="S60" i="9" s="1"/>
  <c r="S54" i="9" a="1"/>
  <c r="S54" i="9" s="1"/>
  <c r="S184" i="9" a="1"/>
  <c r="S184" i="9" s="1"/>
  <c r="S89" i="9" a="1"/>
  <c r="S89" i="9" s="1"/>
  <c r="S67" i="9" a="1"/>
  <c r="S67" i="9" s="1"/>
  <c r="S61" i="9" a="1"/>
  <c r="S61" i="9" s="1"/>
  <c r="S55" i="9" a="1"/>
  <c r="S55" i="9" s="1"/>
  <c r="S39" i="9" a="1"/>
  <c r="S39" i="9" s="1"/>
  <c r="S41" i="9" a="1"/>
  <c r="S41" i="9" s="1"/>
  <c r="S44" i="9" a="1"/>
  <c r="S44" i="9" s="1"/>
  <c r="S43" i="9" a="1"/>
  <c r="S43" i="9" s="1"/>
  <c r="S95" i="9" a="1"/>
  <c r="S95" i="9" s="1"/>
  <c r="S45" i="9" a="1"/>
  <c r="S45" i="9" s="1"/>
  <c r="S38" i="9" a="1"/>
  <c r="S38" i="9" s="1"/>
  <c r="S42" i="9" a="1"/>
  <c r="S42" i="9" s="1"/>
  <c r="S40" i="9" a="1"/>
  <c r="S40" i="9" s="1"/>
  <c r="S37" i="9" a="1"/>
  <c r="S37" i="9" s="1"/>
  <c r="S34" i="9" a="1"/>
  <c r="S34" i="9" s="1"/>
  <c r="S36" i="9" a="1"/>
  <c r="S36" i="9" s="1"/>
  <c r="S35" i="9" a="1"/>
  <c r="S35" i="9" s="1"/>
  <c r="S31" i="9" a="1"/>
  <c r="S31" i="9" s="1"/>
  <c r="S32" i="9" a="1"/>
  <c r="S32" i="9" s="1"/>
  <c r="S33" i="9" a="1"/>
  <c r="S33" i="9" s="1"/>
  <c r="S28" i="9" a="1"/>
  <c r="S28" i="9" s="1"/>
  <c r="S26" i="9" a="1"/>
  <c r="S26" i="9" s="1"/>
  <c r="S30" i="9" a="1"/>
  <c r="S30" i="9" s="1"/>
  <c r="S29" i="9" a="1"/>
  <c r="S29" i="9" s="1"/>
  <c r="S25" i="9" a="1"/>
  <c r="S25" i="9" s="1"/>
  <c r="S27" i="9" a="1"/>
  <c r="S27" i="9" s="1"/>
  <c r="S20" i="9" a="1"/>
  <c r="S20" i="9" s="1"/>
  <c r="S24" i="9" a="1"/>
  <c r="S24" i="9" s="1"/>
  <c r="S23" i="9" a="1"/>
  <c r="S23" i="9" s="1"/>
  <c r="S22" i="9" a="1"/>
  <c r="S22" i="9" s="1"/>
  <c r="S21" i="9" a="1"/>
  <c r="S21" i="9" s="1"/>
  <c r="S18" i="9" a="1"/>
  <c r="S18" i="9" s="1"/>
  <c r="S19" i="9" a="1"/>
  <c r="S19" i="9" s="1"/>
  <c r="S17" i="9" a="1"/>
  <c r="S17" i="9" s="1"/>
  <c r="S16" i="9" a="1"/>
  <c r="S16" i="9" s="1"/>
  <c r="S14" i="9" a="1"/>
  <c r="S14" i="9" s="1"/>
  <c r="S8" i="9" a="1"/>
  <c r="S8" i="9" s="1"/>
  <c r="U8" i="9" s="1"/>
  <c r="S13" i="9" a="1"/>
  <c r="S13" i="9" s="1"/>
  <c r="S9" i="9" a="1"/>
  <c r="S9" i="9" s="1"/>
  <c r="S11" i="9" a="1"/>
  <c r="S11" i="9" s="1"/>
  <c r="S15" i="9" a="1"/>
  <c r="S15" i="9" s="1"/>
  <c r="S12" i="9" a="1"/>
  <c r="S12" i="9" s="1"/>
  <c r="AO1" i="9"/>
  <c r="BA1" i="9"/>
  <c r="BM1" i="9"/>
  <c r="BY1" i="9"/>
  <c r="CK1" i="9"/>
  <c r="CW1" i="9"/>
  <c r="DI1" i="9"/>
  <c r="DU1" i="9"/>
  <c r="EG1" i="9"/>
  <c r="B12" i="9"/>
  <c r="B24" i="9"/>
  <c r="B36" i="9"/>
  <c r="B48" i="9"/>
  <c r="B60" i="9"/>
  <c r="B72" i="9"/>
  <c r="B84" i="9"/>
  <c r="B96" i="9"/>
  <c r="B108" i="9"/>
  <c r="S2" i="9" a="1"/>
  <c r="S2" i="9" s="1"/>
  <c r="S4" i="9" a="1"/>
  <c r="S4" i="9" s="1"/>
  <c r="U4" i="9" s="1"/>
  <c r="R5" i="9" a="1"/>
  <c r="R5" i="9" s="1"/>
  <c r="U5" i="9" s="1"/>
  <c r="F6" i="9" a="1"/>
  <c r="F6" i="9" s="1"/>
  <c r="I6" i="9" s="1"/>
  <c r="N6" i="9" a="1"/>
  <c r="N6" i="9" s="1"/>
  <c r="M7" i="9" a="1"/>
  <c r="M7" i="9" s="1"/>
  <c r="CS11" i="9" a="1"/>
  <c r="CS11" i="9" s="1"/>
  <c r="BQ12" i="9" a="1"/>
  <c r="BQ12" i="9" s="1"/>
  <c r="EK12" i="9" a="1"/>
  <c r="EK12" i="9" s="1"/>
  <c r="DO15" i="9" a="1"/>
  <c r="DO15" i="9" s="1"/>
  <c r="AP16" i="9" a="1"/>
  <c r="AP16" i="9" s="1"/>
  <c r="BH16" i="9" a="1"/>
  <c r="BH16" i="9" s="1"/>
  <c r="BZ16" i="9" a="1"/>
  <c r="BZ16" i="9" s="1"/>
  <c r="CR16" i="9" a="1"/>
  <c r="CR16" i="9" s="1"/>
  <c r="DJ16" i="9" a="1"/>
  <c r="DJ16" i="9" s="1"/>
  <c r="EB16" i="9" a="1"/>
  <c r="EB16" i="9" s="1"/>
  <c r="ET16" i="9" a="1"/>
  <c r="ET16" i="9" s="1"/>
  <c r="AU16" i="9" a="1"/>
  <c r="AU16" i="9" s="1"/>
  <c r="BM16" i="9" a="1"/>
  <c r="BM16" i="9" s="1"/>
  <c r="CE16" i="9" a="1"/>
  <c r="CE16" i="9" s="1"/>
  <c r="CW16" i="9" a="1"/>
  <c r="CW16" i="9" s="1"/>
  <c r="DO16" i="9" a="1"/>
  <c r="DO16" i="9" s="1"/>
  <c r="EG16" i="9" a="1"/>
  <c r="EG16" i="9" s="1"/>
  <c r="EY16" i="9" a="1"/>
  <c r="EY16" i="9" s="1"/>
  <c r="X16" i="9" a="1"/>
  <c r="X16" i="9" s="1"/>
  <c r="Y16" i="9" s="1" a="1"/>
  <c r="Y16" i="9" s="1"/>
  <c r="AV16" i="9" a="1"/>
  <c r="AV16" i="9" s="1"/>
  <c r="BN16" i="9" a="1"/>
  <c r="BN16" i="9" s="1"/>
  <c r="CF16" i="9" a="1"/>
  <c r="CF16" i="9" s="1"/>
  <c r="CX16" i="9" a="1"/>
  <c r="CX16" i="9" s="1"/>
  <c r="DP16" i="9" a="1"/>
  <c r="DP16" i="9" s="1"/>
  <c r="EH16" i="9" a="1"/>
  <c r="EH16" i="9" s="1"/>
  <c r="EZ16" i="9" a="1"/>
  <c r="EZ16" i="9" s="1"/>
  <c r="AX16" i="9" a="1"/>
  <c r="AX16" i="9" s="1"/>
  <c r="BP16" i="9" a="1"/>
  <c r="BP16" i="9" s="1"/>
  <c r="CH16" i="9" a="1"/>
  <c r="CH16" i="9" s="1"/>
  <c r="CZ16" i="9" a="1"/>
  <c r="CZ16" i="9" s="1"/>
  <c r="DR16" i="9" a="1"/>
  <c r="DR16" i="9" s="1"/>
  <c r="EJ16" i="9" a="1"/>
  <c r="EJ16" i="9" s="1"/>
  <c r="FB16" i="9" a="1"/>
  <c r="FB16" i="9" s="1"/>
  <c r="BA16" i="9" a="1"/>
  <c r="BA16" i="9" s="1"/>
  <c r="BS16" i="9" a="1"/>
  <c r="BS16" i="9" s="1"/>
  <c r="CK16" i="9" a="1"/>
  <c r="CK16" i="9" s="1"/>
  <c r="DC16" i="9" a="1"/>
  <c r="DC16" i="9" s="1"/>
  <c r="DU16" i="9" a="1"/>
  <c r="DU16" i="9" s="1"/>
  <c r="EM16" i="9" a="1"/>
  <c r="EM16" i="9" s="1"/>
  <c r="AJ16" i="9"/>
  <c r="BB16" i="9" a="1"/>
  <c r="BB16" i="9" s="1"/>
  <c r="BT16" i="9" a="1"/>
  <c r="BT16" i="9" s="1"/>
  <c r="CL16" i="9" a="1"/>
  <c r="CL16" i="9" s="1"/>
  <c r="DD16" i="9" a="1"/>
  <c r="DD16" i="9" s="1"/>
  <c r="DV16" i="9" a="1"/>
  <c r="DV16" i="9" s="1"/>
  <c r="EN16" i="9" a="1"/>
  <c r="EN16" i="9" s="1"/>
  <c r="AL16" i="9" a="1"/>
  <c r="AL16" i="9" s="1"/>
  <c r="BD16" i="9" a="1"/>
  <c r="BD16" i="9" s="1"/>
  <c r="BV16" i="9" a="1"/>
  <c r="BV16" i="9" s="1"/>
  <c r="CN16" i="9" a="1"/>
  <c r="CN16" i="9" s="1"/>
  <c r="DF16" i="9" a="1"/>
  <c r="DF16" i="9" s="1"/>
  <c r="DX16" i="9" a="1"/>
  <c r="DX16" i="9" s="1"/>
  <c r="FA16" i="9" a="1"/>
  <c r="FA16" i="9" s="1"/>
  <c r="EU16" i="9" a="1"/>
  <c r="EU16" i="9" s="1"/>
  <c r="EO16" i="9" a="1"/>
  <c r="EO16" i="9" s="1"/>
  <c r="EI16" i="9" a="1"/>
  <c r="EI16" i="9" s="1"/>
  <c r="EC16" i="9" a="1"/>
  <c r="EC16" i="9" s="1"/>
  <c r="DW16" i="9" a="1"/>
  <c r="DW16" i="9" s="1"/>
  <c r="DQ16" i="9" a="1"/>
  <c r="DQ16" i="9" s="1"/>
  <c r="DK16" i="9" a="1"/>
  <c r="DK16" i="9" s="1"/>
  <c r="DE16" i="9" a="1"/>
  <c r="DE16" i="9" s="1"/>
  <c r="CY16" i="9" a="1"/>
  <c r="CY16" i="9" s="1"/>
  <c r="CS16" i="9" a="1"/>
  <c r="CS16" i="9" s="1"/>
  <c r="CM16" i="9" a="1"/>
  <c r="CM16" i="9" s="1"/>
  <c r="CG16" i="9" a="1"/>
  <c r="CG16" i="9" s="1"/>
  <c r="CA16" i="9" a="1"/>
  <c r="CA16" i="9" s="1"/>
  <c r="BU16" i="9" a="1"/>
  <c r="BU16" i="9" s="1"/>
  <c r="BO16" i="9" a="1"/>
  <c r="BO16" i="9" s="1"/>
  <c r="BI16" i="9" a="1"/>
  <c r="BI16" i="9" s="1"/>
  <c r="BC16" i="9" a="1"/>
  <c r="BC16" i="9" s="1"/>
  <c r="AW16" i="9" a="1"/>
  <c r="AW16" i="9" s="1"/>
  <c r="AQ16" i="9" a="1"/>
  <c r="AQ16" i="9" s="1"/>
  <c r="AK16" i="9" a="1"/>
  <c r="AK16" i="9" s="1"/>
  <c r="EX16" i="9" a="1"/>
  <c r="EX16" i="9" s="1"/>
  <c r="ER16" i="9" a="1"/>
  <c r="ER16" i="9" s="1"/>
  <c r="EL16" i="9" a="1"/>
  <c r="EL16" i="9" s="1"/>
  <c r="EF16" i="9" a="1"/>
  <c r="EF16" i="9" s="1"/>
  <c r="DZ16" i="9" a="1"/>
  <c r="DZ16" i="9" s="1"/>
  <c r="DT16" i="9" a="1"/>
  <c r="DT16" i="9" s="1"/>
  <c r="DN16" i="9" a="1"/>
  <c r="DN16" i="9" s="1"/>
  <c r="DH16" i="9" a="1"/>
  <c r="DH16" i="9" s="1"/>
  <c r="DB16" i="9" a="1"/>
  <c r="DB16" i="9" s="1"/>
  <c r="CV16" i="9" a="1"/>
  <c r="CV16" i="9" s="1"/>
  <c r="CP16" i="9" a="1"/>
  <c r="CP16" i="9" s="1"/>
  <c r="CJ16" i="9" a="1"/>
  <c r="CJ16" i="9" s="1"/>
  <c r="CD16" i="9" a="1"/>
  <c r="CD16" i="9" s="1"/>
  <c r="BX16" i="9" a="1"/>
  <c r="BX16" i="9" s="1"/>
  <c r="BR16" i="9" a="1"/>
  <c r="BR16" i="9" s="1"/>
  <c r="BL16" i="9" a="1"/>
  <c r="BL16" i="9" s="1"/>
  <c r="BF16" i="9" a="1"/>
  <c r="BF16" i="9" s="1"/>
  <c r="AZ16" i="9" a="1"/>
  <c r="AZ16" i="9" s="1"/>
  <c r="AT16" i="9" a="1"/>
  <c r="AT16" i="9" s="1"/>
  <c r="AN16" i="9" a="1"/>
  <c r="AN16" i="9" s="1"/>
  <c r="EW16" i="9" a="1"/>
  <c r="EW16" i="9" s="1"/>
  <c r="EQ16" i="9" a="1"/>
  <c r="EQ16" i="9" s="1"/>
  <c r="EK16" i="9" a="1"/>
  <c r="EK16" i="9" s="1"/>
  <c r="EE16" i="9" a="1"/>
  <c r="EE16" i="9" s="1"/>
  <c r="DY16" i="9" a="1"/>
  <c r="DY16" i="9" s="1"/>
  <c r="DS16" i="9" a="1"/>
  <c r="DS16" i="9" s="1"/>
  <c r="DM16" i="9" a="1"/>
  <c r="DM16" i="9" s="1"/>
  <c r="DG16" i="9" a="1"/>
  <c r="DG16" i="9" s="1"/>
  <c r="DA16" i="9" a="1"/>
  <c r="DA16" i="9" s="1"/>
  <c r="CU16" i="9" a="1"/>
  <c r="CU16" i="9" s="1"/>
  <c r="CO16" i="9" a="1"/>
  <c r="CO16" i="9" s="1"/>
  <c r="CI16" i="9" a="1"/>
  <c r="CI16" i="9" s="1"/>
  <c r="CC16" i="9" a="1"/>
  <c r="CC16" i="9" s="1"/>
  <c r="BW16" i="9" a="1"/>
  <c r="BW16" i="9" s="1"/>
  <c r="BQ16" i="9" a="1"/>
  <c r="BQ16" i="9" s="1"/>
  <c r="BK16" i="9" a="1"/>
  <c r="BK16" i="9" s="1"/>
  <c r="BE16" i="9" a="1"/>
  <c r="BE16" i="9" s="1"/>
  <c r="AY16" i="9" a="1"/>
  <c r="AY16" i="9" s="1"/>
  <c r="AS16" i="9" a="1"/>
  <c r="AS16" i="9" s="1"/>
  <c r="AM16" i="9" a="1"/>
  <c r="AM16" i="9" s="1"/>
  <c r="AO16" i="9" a="1"/>
  <c r="AO16" i="9" s="1"/>
  <c r="BG16" i="9" a="1"/>
  <c r="BG16" i="9" s="1"/>
  <c r="BY16" i="9" a="1"/>
  <c r="BY16" i="9" s="1"/>
  <c r="CQ16" i="9" a="1"/>
  <c r="CQ16" i="9" s="1"/>
  <c r="DI16" i="9" a="1"/>
  <c r="DI16" i="9" s="1"/>
  <c r="EA16" i="9" a="1"/>
  <c r="EA16" i="9" s="1"/>
  <c r="ES16" i="9" a="1"/>
  <c r="ES16" i="9" s="1"/>
  <c r="X18" i="9" a="1"/>
  <c r="X18" i="9" s="1"/>
  <c r="Y18" i="9" s="1" a="1"/>
  <c r="Y18" i="9" s="1"/>
  <c r="F21" i="10" a="1"/>
  <c r="F21" i="10" s="1"/>
  <c r="G20" i="10" a="1"/>
  <c r="G20" i="10" s="1"/>
  <c r="H21" i="10"/>
  <c r="C7" i="10"/>
  <c r="H2" i="10"/>
  <c r="C9" i="10"/>
  <c r="C8" i="10"/>
  <c r="C6" i="10"/>
  <c r="F2" i="10" a="1"/>
  <c r="F2" i="10" s="1"/>
  <c r="G1" i="10" a="1"/>
  <c r="G1" i="10" s="1"/>
  <c r="E17" i="10"/>
  <c r="X17" i="9" l="1" a="1"/>
  <c r="X17" i="9" s="1"/>
  <c r="Y17" i="9" s="1" a="1"/>
  <c r="Y17" i="9" s="1"/>
  <c r="AR17" i="9" a="1"/>
  <c r="AR17" i="9" s="1"/>
  <c r="AR18" i="9" a="1"/>
  <c r="AR18" i="9" s="1"/>
  <c r="AR5" i="9" a="1"/>
  <c r="AR5" i="9" s="1"/>
  <c r="AR2" i="9" a="1"/>
  <c r="AR2" i="9" s="1"/>
  <c r="AR6" i="9" a="1"/>
  <c r="AR6" i="9" s="1"/>
  <c r="AR4" i="9" a="1"/>
  <c r="AR4" i="9" s="1"/>
  <c r="AR7" i="9" a="1"/>
  <c r="AR7" i="9" s="1"/>
  <c r="AR3" i="9" a="1"/>
  <c r="AR3" i="9" s="1"/>
  <c r="DK18" i="9" a="1"/>
  <c r="DK18" i="9" s="1"/>
  <c r="DK17" i="9" a="1"/>
  <c r="DK17" i="9" s="1"/>
  <c r="DK7" i="9" a="1"/>
  <c r="DK7" i="9" s="1"/>
  <c r="DK5" i="9" a="1"/>
  <c r="DK5" i="9" s="1"/>
  <c r="DK2" i="9" a="1"/>
  <c r="DK2" i="9" s="1"/>
  <c r="DK4" i="9" a="1"/>
  <c r="DK4" i="9" s="1"/>
  <c r="DK6" i="9" a="1"/>
  <c r="DK6" i="9" s="1"/>
  <c r="DK3" i="9" a="1"/>
  <c r="DK3" i="9" s="1"/>
  <c r="DT17" i="9" a="1"/>
  <c r="DT17" i="9" s="1"/>
  <c r="DT18" i="9" a="1"/>
  <c r="DT18" i="9" s="1"/>
  <c r="DT6" i="9" a="1"/>
  <c r="DT6" i="9" s="1"/>
  <c r="DT7" i="9" a="1"/>
  <c r="DT7" i="9" s="1"/>
  <c r="DT2" i="9" a="1"/>
  <c r="DT2" i="9" s="1"/>
  <c r="DT4" i="9" a="1"/>
  <c r="DT4" i="9" s="1"/>
  <c r="DT3" i="9" a="1"/>
  <c r="DT3" i="9" s="1"/>
  <c r="DT5" i="9" a="1"/>
  <c r="DT5" i="9" s="1"/>
  <c r="U12" i="9"/>
  <c r="U21" i="9"/>
  <c r="U32" i="9"/>
  <c r="U53" i="9"/>
  <c r="U48" i="9"/>
  <c r="U190" i="9"/>
  <c r="U87" i="9"/>
  <c r="U86" i="9"/>
  <c r="U101" i="9"/>
  <c r="U96" i="9"/>
  <c r="U154" i="9"/>
  <c r="U151" i="9"/>
  <c r="U125" i="9"/>
  <c r="U195" i="9"/>
  <c r="U158" i="9"/>
  <c r="U219" i="9"/>
  <c r="U209" i="9"/>
  <c r="U245" i="9"/>
  <c r="U232" i="9"/>
  <c r="O7" i="9"/>
  <c r="EP18" i="9" a="1"/>
  <c r="EP18" i="9" s="1"/>
  <c r="EP17" i="9" a="1"/>
  <c r="EP17" i="9" s="1"/>
  <c r="EP7" i="9" a="1"/>
  <c r="EP7" i="9" s="1"/>
  <c r="EP5" i="9" a="1"/>
  <c r="EP5" i="9" s="1"/>
  <c r="EP2" i="9" a="1"/>
  <c r="EP2" i="9" s="1"/>
  <c r="EP6" i="9" a="1"/>
  <c r="EP6" i="9" s="1"/>
  <c r="EP4" i="9" a="1"/>
  <c r="EP4" i="9" s="1"/>
  <c r="EP3" i="9" a="1"/>
  <c r="EP3" i="9" s="1"/>
  <c r="EO18" i="9" a="1"/>
  <c r="EO18" i="9" s="1"/>
  <c r="EO17" i="9" a="1"/>
  <c r="EO17" i="9" s="1"/>
  <c r="EO7" i="9" a="1"/>
  <c r="EO7" i="9" s="1"/>
  <c r="EO5" i="9" a="1"/>
  <c r="EO5" i="9" s="1"/>
  <c r="EO2" i="9" a="1"/>
  <c r="EO2" i="9" s="1"/>
  <c r="EO6" i="9" a="1"/>
  <c r="EO6" i="9" s="1"/>
  <c r="EO4" i="9" a="1"/>
  <c r="EO4" i="9" s="1"/>
  <c r="EO3" i="9" a="1"/>
  <c r="EO3" i="9" s="1"/>
  <c r="O32" i="9"/>
  <c r="O43" i="9"/>
  <c r="O80" i="9"/>
  <c r="O45" i="9"/>
  <c r="O51" i="9"/>
  <c r="O121" i="9"/>
  <c r="O113" i="9"/>
  <c r="DP17" i="9" a="1"/>
  <c r="DP17" i="9" s="1"/>
  <c r="DP18" i="9" a="1"/>
  <c r="DP18" i="9" s="1"/>
  <c r="DP7" i="9" a="1"/>
  <c r="DP7" i="9" s="1"/>
  <c r="DP3" i="9" a="1"/>
  <c r="DP3" i="9" s="1"/>
  <c r="DP6" i="9" a="1"/>
  <c r="DP6" i="9" s="1"/>
  <c r="DP5" i="9" a="1"/>
  <c r="DP5" i="9" s="1"/>
  <c r="DP2" i="9" a="1"/>
  <c r="DP2" i="9" s="1"/>
  <c r="DP4" i="9" a="1"/>
  <c r="DP4" i="9" s="1"/>
  <c r="BG17" i="9" a="1"/>
  <c r="BG17" i="9" s="1"/>
  <c r="BG18" i="9" a="1"/>
  <c r="BG18" i="9" s="1"/>
  <c r="BG4" i="9" a="1"/>
  <c r="BG4" i="9" s="1"/>
  <c r="BG6" i="9" a="1"/>
  <c r="BG6" i="9" s="1"/>
  <c r="BG3" i="9" a="1"/>
  <c r="BG3" i="9" s="1"/>
  <c r="BG7" i="9" a="1"/>
  <c r="BG7" i="9" s="1"/>
  <c r="BG5" i="9" a="1"/>
  <c r="BG5" i="9" s="1"/>
  <c r="BG2" i="9" a="1"/>
  <c r="BG2" i="9" s="1"/>
  <c r="AT17" i="9" a="1"/>
  <c r="AT17" i="9" s="1"/>
  <c r="AT18" i="9" a="1"/>
  <c r="AT18" i="9" s="1"/>
  <c r="AT2" i="9" a="1"/>
  <c r="AT2" i="9" s="1"/>
  <c r="AT6" i="9" a="1"/>
  <c r="AT6" i="9" s="1"/>
  <c r="AT4" i="9" a="1"/>
  <c r="AT4" i="9" s="1"/>
  <c r="AT7" i="9" a="1"/>
  <c r="AT7" i="9" s="1"/>
  <c r="AT3" i="9" a="1"/>
  <c r="AT3" i="9" s="1"/>
  <c r="AT5" i="9" a="1"/>
  <c r="AT5" i="9" s="1"/>
  <c r="I18" i="9"/>
  <c r="I32" i="9"/>
  <c r="I41" i="9"/>
  <c r="I52" i="9"/>
  <c r="I62" i="9"/>
  <c r="I60" i="9"/>
  <c r="I97" i="9"/>
  <c r="I101" i="9"/>
  <c r="CC18" i="9" a="1"/>
  <c r="CC18" i="9" s="1"/>
  <c r="CC17" i="9" a="1"/>
  <c r="CC17" i="9" s="1"/>
  <c r="CC5" i="9" a="1"/>
  <c r="CC5" i="9" s="1"/>
  <c r="CC2" i="9" a="1"/>
  <c r="CC2" i="9" s="1"/>
  <c r="CC4" i="9" a="1"/>
  <c r="CC4" i="9" s="1"/>
  <c r="CC3" i="9" a="1"/>
  <c r="CC3" i="9" s="1"/>
  <c r="CC7" i="9" a="1"/>
  <c r="CC7" i="9" s="1"/>
  <c r="CC6" i="9" a="1"/>
  <c r="CC6" i="9" s="1"/>
  <c r="BD18" i="9" a="1"/>
  <c r="BD18" i="9" s="1"/>
  <c r="BD17" i="9" a="1"/>
  <c r="BD17" i="9" s="1"/>
  <c r="BD7" i="9" a="1"/>
  <c r="BD7" i="9" s="1"/>
  <c r="BD5" i="9" a="1"/>
  <c r="BD5" i="9" s="1"/>
  <c r="BD2" i="9" a="1"/>
  <c r="BD2" i="9" s="1"/>
  <c r="BD4" i="9" a="1"/>
  <c r="BD4" i="9" s="1"/>
  <c r="BD6" i="9" a="1"/>
  <c r="BD6" i="9" s="1"/>
  <c r="BD3" i="9" a="1"/>
  <c r="BD3" i="9" s="1"/>
  <c r="DW17" i="9" a="1"/>
  <c r="DW17" i="9" s="1"/>
  <c r="DW18" i="9" a="1"/>
  <c r="DW18" i="9" s="1"/>
  <c r="DW7" i="9" a="1"/>
  <c r="DW7" i="9" s="1"/>
  <c r="DW6" i="9" a="1"/>
  <c r="DW6" i="9" s="1"/>
  <c r="DW5" i="9" a="1"/>
  <c r="DW5" i="9" s="1"/>
  <c r="DW2" i="9" a="1"/>
  <c r="DW2" i="9" s="1"/>
  <c r="DW4" i="9" a="1"/>
  <c r="DW4" i="9" s="1"/>
  <c r="DW3" i="9" a="1"/>
  <c r="DW3" i="9" s="1"/>
  <c r="DJ21" i="9"/>
  <c r="DJ20" i="9"/>
  <c r="DJ19" i="9"/>
  <c r="DJ27" i="9" s="1" a="1"/>
  <c r="DJ27" i="9" s="1"/>
  <c r="DJ22" i="9"/>
  <c r="CX21" i="9"/>
  <c r="CX20" i="9"/>
  <c r="CX19" i="9"/>
  <c r="CX27" i="9" s="1" a="1"/>
  <c r="CX27" i="9" s="1"/>
  <c r="CX22" i="9"/>
  <c r="CV17" i="9" a="1"/>
  <c r="CV17" i="9" s="1"/>
  <c r="CV18" i="9" a="1"/>
  <c r="CV18" i="9" s="1"/>
  <c r="CV6" i="9" a="1"/>
  <c r="CV6" i="9" s="1"/>
  <c r="CV7" i="9" a="1"/>
  <c r="CV7" i="9" s="1"/>
  <c r="CV2" i="9" a="1"/>
  <c r="CV2" i="9" s="1"/>
  <c r="CV4" i="9" a="1"/>
  <c r="CV4" i="9" s="1"/>
  <c r="CV3" i="9" a="1"/>
  <c r="CV3" i="9" s="1"/>
  <c r="CV5" i="9" a="1"/>
  <c r="CV5" i="9" s="1"/>
  <c r="U16" i="9"/>
  <c r="U65" i="9"/>
  <c r="U72" i="9"/>
  <c r="U62" i="9"/>
  <c r="U99" i="9"/>
  <c r="U98" i="9"/>
  <c r="U76" i="9"/>
  <c r="U188" i="9"/>
  <c r="U173" i="9"/>
  <c r="U177" i="9"/>
  <c r="U143" i="9"/>
  <c r="U135" i="9"/>
  <c r="U174" i="9"/>
  <c r="U129" i="9"/>
  <c r="U225" i="9"/>
  <c r="U215" i="9"/>
  <c r="U202" i="9"/>
  <c r="U238" i="9"/>
  <c r="EQ18" i="9" a="1"/>
  <c r="EQ18" i="9" s="1"/>
  <c r="EQ17" i="9" a="1"/>
  <c r="EQ17" i="9" s="1"/>
  <c r="EQ7" i="9" a="1"/>
  <c r="EQ7" i="9" s="1"/>
  <c r="EQ5" i="9" a="1"/>
  <c r="EQ5" i="9" s="1"/>
  <c r="EQ2" i="9" a="1"/>
  <c r="EQ2" i="9" s="1"/>
  <c r="EQ6" i="9" a="1"/>
  <c r="EQ6" i="9" s="1"/>
  <c r="EQ4" i="9" a="1"/>
  <c r="EQ4" i="9" s="1"/>
  <c r="EQ3" i="9" a="1"/>
  <c r="EQ3" i="9" s="1"/>
  <c r="DR17" i="9" a="1"/>
  <c r="DR17" i="9" s="1"/>
  <c r="DR18" i="9" a="1"/>
  <c r="DR18" i="9" s="1"/>
  <c r="DR5" i="9" a="1"/>
  <c r="DR5" i="9" s="1"/>
  <c r="DR2" i="9" a="1"/>
  <c r="DR2" i="9" s="1"/>
  <c r="DR7" i="9" a="1"/>
  <c r="DR7" i="9" s="1"/>
  <c r="DR4" i="9" a="1"/>
  <c r="DR4" i="9" s="1"/>
  <c r="DR3" i="9" a="1"/>
  <c r="DR3" i="9" s="1"/>
  <c r="DR6" i="9" a="1"/>
  <c r="DR6" i="9" s="1"/>
  <c r="DQ17" i="9" a="1"/>
  <c r="DQ17" i="9" s="1"/>
  <c r="DQ18" i="9" a="1"/>
  <c r="DQ18" i="9" s="1"/>
  <c r="DQ7" i="9" a="1"/>
  <c r="DQ7" i="9" s="1"/>
  <c r="DQ6" i="9" a="1"/>
  <c r="DQ6" i="9" s="1"/>
  <c r="DQ5" i="9" a="1"/>
  <c r="DQ5" i="9" s="1"/>
  <c r="DQ2" i="9" a="1"/>
  <c r="DQ2" i="9" s="1"/>
  <c r="DQ4" i="9" a="1"/>
  <c r="DQ4" i="9" s="1"/>
  <c r="DQ3" i="9" a="1"/>
  <c r="DQ3" i="9" s="1"/>
  <c r="O16" i="9"/>
  <c r="O19" i="9"/>
  <c r="O35" i="9"/>
  <c r="O68" i="9"/>
  <c r="O54" i="9"/>
  <c r="O47" i="9"/>
  <c r="O63" i="9"/>
  <c r="O93" i="9"/>
  <c r="O115" i="9"/>
  <c r="CR17" i="9" a="1"/>
  <c r="CR17" i="9" s="1"/>
  <c r="CR18" i="9" a="1"/>
  <c r="CR18" i="9" s="1"/>
  <c r="CR7" i="9" a="1"/>
  <c r="CR7" i="9" s="1"/>
  <c r="CR3" i="9" a="1"/>
  <c r="CR3" i="9" s="1"/>
  <c r="CR6" i="9" a="1"/>
  <c r="CR6" i="9" s="1"/>
  <c r="CR5" i="9" a="1"/>
  <c r="CR5" i="9" s="1"/>
  <c r="CR2" i="9" a="1"/>
  <c r="CR2" i="9" s="1"/>
  <c r="CR4" i="9" a="1"/>
  <c r="CR4" i="9" s="1"/>
  <c r="I4" i="9"/>
  <c r="I8" i="9"/>
  <c r="I15" i="9"/>
  <c r="I20" i="9"/>
  <c r="I34" i="9"/>
  <c r="I46" i="9"/>
  <c r="I64" i="9"/>
  <c r="I87" i="9"/>
  <c r="I73" i="9"/>
  <c r="I123" i="9"/>
  <c r="I115" i="9"/>
  <c r="I105" i="9"/>
  <c r="BE18" i="9" a="1"/>
  <c r="BE18" i="9" s="1"/>
  <c r="BE17" i="9" a="1"/>
  <c r="BE17" i="9" s="1"/>
  <c r="BE5" i="9" a="1"/>
  <c r="BE5" i="9" s="1"/>
  <c r="BE2" i="9" a="1"/>
  <c r="BE2" i="9" s="1"/>
  <c r="BE4" i="9" a="1"/>
  <c r="BE4" i="9" s="1"/>
  <c r="BE6" i="9" a="1"/>
  <c r="BE6" i="9" s="1"/>
  <c r="BE3" i="9" a="1"/>
  <c r="BE3" i="9" s="1"/>
  <c r="BE7" i="9" a="1"/>
  <c r="BE7" i="9" s="1"/>
  <c r="CY18" i="9" a="1"/>
  <c r="CY18" i="9" s="1"/>
  <c r="CY17" i="9" a="1"/>
  <c r="CY17" i="9" s="1"/>
  <c r="CY7" i="9" a="1"/>
  <c r="CY7" i="9" s="1"/>
  <c r="CY5" i="9" a="1"/>
  <c r="CY5" i="9" s="1"/>
  <c r="CY2" i="9" a="1"/>
  <c r="CY2" i="9" s="1"/>
  <c r="CY6" i="9" a="1"/>
  <c r="CY6" i="9" s="1"/>
  <c r="CY4" i="9" a="1"/>
  <c r="CY4" i="9" s="1"/>
  <c r="CY3" i="9" a="1"/>
  <c r="CY3" i="9" s="1"/>
  <c r="U39" i="9"/>
  <c r="EG18" i="9" a="1"/>
  <c r="EG18" i="9" s="1"/>
  <c r="EG17" i="9" a="1"/>
  <c r="EG17" i="9" s="1"/>
  <c r="EG7" i="9" a="1"/>
  <c r="EG7" i="9" s="1"/>
  <c r="EG4" i="9" a="1"/>
  <c r="EG4" i="9" s="1"/>
  <c r="EG3" i="9" a="1"/>
  <c r="EG3" i="9" s="1"/>
  <c r="EG5" i="9" a="1"/>
  <c r="EG5" i="9" s="1"/>
  <c r="EG2" i="9" a="1"/>
  <c r="EG2" i="9" s="1"/>
  <c r="EG6" i="9" a="1"/>
  <c r="EG6" i="9" s="1"/>
  <c r="CJ17" i="9" a="1"/>
  <c r="CJ17" i="9" s="1"/>
  <c r="CJ18" i="9" a="1"/>
  <c r="CJ18" i="9" s="1"/>
  <c r="CJ7" i="9" a="1"/>
  <c r="CJ7" i="9" s="1"/>
  <c r="CJ2" i="9" a="1"/>
  <c r="CJ2" i="9" s="1"/>
  <c r="CJ4" i="9" a="1"/>
  <c r="CJ4" i="9" s="1"/>
  <c r="CJ3" i="9" a="1"/>
  <c r="CJ3" i="9" s="1"/>
  <c r="CJ6" i="9" a="1"/>
  <c r="CJ6" i="9" s="1"/>
  <c r="CJ5" i="9" a="1"/>
  <c r="CJ5" i="9" s="1"/>
  <c r="U27" i="9"/>
  <c r="U30" i="9"/>
  <c r="U38" i="9"/>
  <c r="U69" i="9"/>
  <c r="U88" i="9"/>
  <c r="U75" i="9"/>
  <c r="U102" i="9"/>
  <c r="U104" i="9"/>
  <c r="U77" i="9"/>
  <c r="U194" i="9"/>
  <c r="U117" i="9"/>
  <c r="U111" i="9"/>
  <c r="U148" i="9"/>
  <c r="U153" i="9"/>
  <c r="U120" i="9"/>
  <c r="U147" i="9"/>
  <c r="U228" i="9"/>
  <c r="U218" i="9"/>
  <c r="U205" i="9"/>
  <c r="U241" i="9"/>
  <c r="U2" i="9"/>
  <c r="EE18" i="9" a="1"/>
  <c r="EE18" i="9" s="1"/>
  <c r="EE17" i="9" a="1"/>
  <c r="EE17" i="9" s="1"/>
  <c r="EE7" i="9" a="1"/>
  <c r="EE7" i="9" s="1"/>
  <c r="EE6" i="9" a="1"/>
  <c r="EE6" i="9" s="1"/>
  <c r="EE5" i="9" a="1"/>
  <c r="EE5" i="9" s="1"/>
  <c r="EE2" i="9" a="1"/>
  <c r="EE2" i="9" s="1"/>
  <c r="EE4" i="9" a="1"/>
  <c r="EE4" i="9" s="1"/>
  <c r="EE3" i="9" a="1"/>
  <c r="EE3" i="9" s="1"/>
  <c r="DF18" i="9" a="1"/>
  <c r="DF18" i="9" s="1"/>
  <c r="DF17" i="9" a="1"/>
  <c r="DF17" i="9" s="1"/>
  <c r="DF5" i="9" a="1"/>
  <c r="DF5" i="9" s="1"/>
  <c r="DF2" i="9" a="1"/>
  <c r="DF2" i="9" s="1"/>
  <c r="DF6" i="9" a="1"/>
  <c r="DF6" i="9" s="1"/>
  <c r="DF4" i="9" a="1"/>
  <c r="DF4" i="9" s="1"/>
  <c r="DF7" i="9" a="1"/>
  <c r="DF7" i="9" s="1"/>
  <c r="DF3" i="9" a="1"/>
  <c r="DF3" i="9" s="1"/>
  <c r="DE17" i="9" a="1"/>
  <c r="DE17" i="9" s="1"/>
  <c r="DE18" i="9" a="1"/>
  <c r="DE18" i="9" s="1"/>
  <c r="DE7" i="9" a="1"/>
  <c r="DE7" i="9" s="1"/>
  <c r="DE5" i="9" a="1"/>
  <c r="DE5" i="9" s="1"/>
  <c r="DE2" i="9" a="1"/>
  <c r="DE2" i="9" s="1"/>
  <c r="DE6" i="9" a="1"/>
  <c r="DE6" i="9" s="1"/>
  <c r="DE4" i="9" a="1"/>
  <c r="DE4" i="9" s="1"/>
  <c r="DE3" i="9" a="1"/>
  <c r="DE3" i="9" s="1"/>
  <c r="O9" i="9"/>
  <c r="O24" i="9"/>
  <c r="O38" i="9"/>
  <c r="O78" i="9"/>
  <c r="O60" i="9"/>
  <c r="O48" i="9"/>
  <c r="O72" i="9"/>
  <c r="O99" i="9"/>
  <c r="O117" i="9"/>
  <c r="O116" i="9"/>
  <c r="CF18" i="9" a="1"/>
  <c r="CF18" i="9" s="1"/>
  <c r="CF7" i="9" a="1"/>
  <c r="CF7" i="9" s="1"/>
  <c r="CF17" i="9" a="1"/>
  <c r="CF17" i="9" s="1"/>
  <c r="CF3" i="9" a="1"/>
  <c r="CF3" i="9" s="1"/>
  <c r="CF6" i="9" a="1"/>
  <c r="CF6" i="9" s="1"/>
  <c r="CF5" i="9" a="1"/>
  <c r="CF5" i="9" s="1"/>
  <c r="CF2" i="9" a="1"/>
  <c r="CF2" i="9" s="1"/>
  <c r="CF4" i="9" a="1"/>
  <c r="CF4" i="9" s="1"/>
  <c r="I2" i="9"/>
  <c r="EX17" i="9" a="1"/>
  <c r="EX17" i="9" s="1"/>
  <c r="EX18" i="9" a="1"/>
  <c r="EX18" i="9" s="1"/>
  <c r="EX6" i="9" a="1"/>
  <c r="EX6" i="9" s="1"/>
  <c r="EX7" i="9" a="1"/>
  <c r="EX7" i="9" s="1"/>
  <c r="EX2" i="9" a="1"/>
  <c r="EX2" i="9" s="1"/>
  <c r="EX4" i="9" a="1"/>
  <c r="EX4" i="9" s="1"/>
  <c r="EX3" i="9" a="1"/>
  <c r="EX3" i="9" s="1"/>
  <c r="EX5" i="9" a="1"/>
  <c r="EX5" i="9" s="1"/>
  <c r="I13" i="9"/>
  <c r="I36" i="9"/>
  <c r="I76" i="9"/>
  <c r="I117" i="9"/>
  <c r="I70" i="9"/>
  <c r="I81" i="9"/>
  <c r="I122" i="9"/>
  <c r="AS18" i="9" a="1"/>
  <c r="AS18" i="9" s="1"/>
  <c r="AS17" i="9" a="1"/>
  <c r="AS17" i="9" s="1"/>
  <c r="AS5" i="9" a="1"/>
  <c r="AS5" i="9" s="1"/>
  <c r="AS2" i="9" a="1"/>
  <c r="AS2" i="9" s="1"/>
  <c r="AS6" i="9" a="1"/>
  <c r="AS6" i="9" s="1"/>
  <c r="AS4" i="9" a="1"/>
  <c r="AS4" i="9" s="1"/>
  <c r="AS7" i="9" a="1"/>
  <c r="AS7" i="9" s="1"/>
  <c r="AS3" i="9" a="1"/>
  <c r="AS3" i="9" s="1"/>
  <c r="CM18" i="9" a="1"/>
  <c r="CM18" i="9" s="1"/>
  <c r="CM17" i="9" a="1"/>
  <c r="CM17" i="9" s="1"/>
  <c r="CM7" i="9" a="1"/>
  <c r="CM7" i="9" s="1"/>
  <c r="CM6" i="9" a="1"/>
  <c r="CM6" i="9" s="1"/>
  <c r="CM5" i="9" a="1"/>
  <c r="CM5" i="9" s="1"/>
  <c r="CM2" i="9" a="1"/>
  <c r="CM2" i="9" s="1"/>
  <c r="CM4" i="9" a="1"/>
  <c r="CM4" i="9" s="1"/>
  <c r="CM3" i="9" a="1"/>
  <c r="CM3" i="9" s="1"/>
  <c r="EH21" i="9"/>
  <c r="EH20" i="9"/>
  <c r="EH19" i="9"/>
  <c r="EH27" i="9" s="1" a="1"/>
  <c r="EH27" i="9" s="1"/>
  <c r="EH22" i="9"/>
  <c r="O49" i="9"/>
  <c r="O86" i="9"/>
  <c r="O123" i="9"/>
  <c r="O122" i="9"/>
  <c r="BT18" i="9" a="1"/>
  <c r="BT18" i="9" s="1"/>
  <c r="BT7" i="9" a="1"/>
  <c r="BT7" i="9" s="1"/>
  <c r="BT17" i="9" a="1"/>
  <c r="BT17" i="9" s="1"/>
  <c r="BT3" i="9" a="1"/>
  <c r="BT3" i="9" s="1"/>
  <c r="BT6" i="9" a="1"/>
  <c r="BT6" i="9" s="1"/>
  <c r="BT5" i="9" a="1"/>
  <c r="BT5" i="9" s="1"/>
  <c r="BT2" i="9" a="1"/>
  <c r="BT2" i="9" s="1"/>
  <c r="BT4" i="9" a="1"/>
  <c r="BT4" i="9" s="1"/>
  <c r="EY18" i="9" a="1"/>
  <c r="EY18" i="9" s="1"/>
  <c r="EY17" i="9" a="1"/>
  <c r="EY17" i="9" s="1"/>
  <c r="EY7" i="9" a="1"/>
  <c r="EY7" i="9" s="1"/>
  <c r="EY4" i="9" a="1"/>
  <c r="EY4" i="9" s="1"/>
  <c r="EY3" i="9" a="1"/>
  <c r="EY3" i="9" s="1"/>
  <c r="EY6" i="9" a="1"/>
  <c r="EY6" i="9" s="1"/>
  <c r="EY5" i="9" a="1"/>
  <c r="EY5" i="9" s="1"/>
  <c r="EY2" i="9" a="1"/>
  <c r="EY2" i="9" s="1"/>
  <c r="EL17" i="9" a="1"/>
  <c r="EL17" i="9" s="1"/>
  <c r="EL18" i="9" a="1"/>
  <c r="EL18" i="9" s="1"/>
  <c r="EL6" i="9" a="1"/>
  <c r="EL6" i="9" s="1"/>
  <c r="EL7" i="9" a="1"/>
  <c r="EL7" i="9" s="1"/>
  <c r="EL2" i="9" a="1"/>
  <c r="EL2" i="9" s="1"/>
  <c r="EL4" i="9" a="1"/>
  <c r="EL4" i="9" s="1"/>
  <c r="EL3" i="9" a="1"/>
  <c r="EL3" i="9" s="1"/>
  <c r="EL5" i="9" a="1"/>
  <c r="EL5" i="9" s="1"/>
  <c r="I12" i="9"/>
  <c r="I22" i="9"/>
  <c r="I35" i="9"/>
  <c r="I42" i="9"/>
  <c r="I50" i="9"/>
  <c r="I78" i="9"/>
  <c r="I44" i="9"/>
  <c r="I82" i="9"/>
  <c r="I95" i="9"/>
  <c r="I121" i="9"/>
  <c r="EV18" i="9" a="1"/>
  <c r="EV18" i="9" s="1"/>
  <c r="EV17" i="9" a="1"/>
  <c r="EV17" i="9" s="1"/>
  <c r="EV7" i="9" a="1"/>
  <c r="EV7" i="9" s="1"/>
  <c r="EV5" i="9" a="1"/>
  <c r="EV5" i="9" s="1"/>
  <c r="EV2" i="9" a="1"/>
  <c r="EV2" i="9" s="1"/>
  <c r="EV4" i="9" a="1"/>
  <c r="EV4" i="9" s="1"/>
  <c r="EV6" i="9" a="1"/>
  <c r="EV6" i="9" s="1"/>
  <c r="EV3" i="9" a="1"/>
  <c r="EV3" i="9" s="1"/>
  <c r="CA18" i="9" a="1"/>
  <c r="CA18" i="9" s="1"/>
  <c r="CA17" i="9" a="1"/>
  <c r="CA17" i="9" s="1"/>
  <c r="CA7" i="9" a="1"/>
  <c r="CA7" i="9" s="1"/>
  <c r="CA6" i="9" a="1"/>
  <c r="CA6" i="9" s="1"/>
  <c r="CA5" i="9" a="1"/>
  <c r="CA5" i="9" s="1"/>
  <c r="CA2" i="9" a="1"/>
  <c r="CA2" i="9" s="1"/>
  <c r="CA4" i="9" a="1"/>
  <c r="CA4" i="9" s="1"/>
  <c r="CA3" i="9" a="1"/>
  <c r="CA3" i="9" s="1"/>
  <c r="CS18" i="9" a="1"/>
  <c r="CS18" i="9" s="1"/>
  <c r="CS17" i="9" a="1"/>
  <c r="CS17" i="9" s="1"/>
  <c r="CS7" i="9" a="1"/>
  <c r="CS7" i="9" s="1"/>
  <c r="CS6" i="9" a="1"/>
  <c r="CS6" i="9" s="1"/>
  <c r="CS5" i="9" a="1"/>
  <c r="CS5" i="9" s="1"/>
  <c r="CS2" i="9" a="1"/>
  <c r="CS2" i="9" s="1"/>
  <c r="CS4" i="9" a="1"/>
  <c r="CS4" i="9" s="1"/>
  <c r="CS3" i="9" a="1"/>
  <c r="CS3" i="9" s="1"/>
  <c r="DI18" i="9" a="1"/>
  <c r="DI18" i="9" s="1"/>
  <c r="DI17" i="9" a="1"/>
  <c r="DI17" i="9" s="1"/>
  <c r="DI7" i="9" a="1"/>
  <c r="DI7" i="9" s="1"/>
  <c r="DI4" i="9" a="1"/>
  <c r="DI4" i="9" s="1"/>
  <c r="DI6" i="9" a="1"/>
  <c r="DI6" i="9" s="1"/>
  <c r="DI3" i="9" a="1"/>
  <c r="DI3" i="9" s="1"/>
  <c r="DI5" i="9" a="1"/>
  <c r="DI5" i="9" s="1"/>
  <c r="DI2" i="9" a="1"/>
  <c r="DI2" i="9" s="1"/>
  <c r="BL17" i="9" a="1"/>
  <c r="BL17" i="9" s="1"/>
  <c r="BL18" i="9" a="1"/>
  <c r="BL18" i="9" s="1"/>
  <c r="BL2" i="9" a="1"/>
  <c r="BL2" i="9" s="1"/>
  <c r="BL4" i="9" a="1"/>
  <c r="BL4" i="9" s="1"/>
  <c r="BL6" i="9" a="1"/>
  <c r="BL6" i="9" s="1"/>
  <c r="BL3" i="9" a="1"/>
  <c r="BL3" i="9" s="1"/>
  <c r="BL7" i="9" a="1"/>
  <c r="BL7" i="9" s="1"/>
  <c r="BL5" i="9" a="1"/>
  <c r="BL5" i="9" s="1"/>
  <c r="U18" i="9"/>
  <c r="U28" i="9"/>
  <c r="U44" i="9"/>
  <c r="U196" i="9"/>
  <c r="U61" i="9"/>
  <c r="U79" i="9"/>
  <c r="U107" i="9"/>
  <c r="U141" i="9"/>
  <c r="U170" i="9"/>
  <c r="U172" i="9"/>
  <c r="U150" i="9"/>
  <c r="U234" i="9"/>
  <c r="U224" i="9"/>
  <c r="U211" i="9"/>
  <c r="DG18" i="9" a="1"/>
  <c r="DG18" i="9" s="1"/>
  <c r="DG17" i="9" a="1"/>
  <c r="DG17" i="9" s="1"/>
  <c r="DG5" i="9" a="1"/>
  <c r="DG5" i="9" s="1"/>
  <c r="DG2" i="9" a="1"/>
  <c r="DG2" i="9" s="1"/>
  <c r="DG6" i="9" a="1"/>
  <c r="DG6" i="9" s="1"/>
  <c r="DG4" i="9" a="1"/>
  <c r="DG4" i="9" s="1"/>
  <c r="DG7" i="9" a="1"/>
  <c r="DG7" i="9" s="1"/>
  <c r="DG3" i="9" a="1"/>
  <c r="DG3" i="9" s="1"/>
  <c r="CH18" i="9" a="1"/>
  <c r="CH18" i="9" s="1"/>
  <c r="CH17" i="9" a="1"/>
  <c r="CH17" i="9" s="1"/>
  <c r="CH6" i="9" a="1"/>
  <c r="CH6" i="9" s="1"/>
  <c r="CH7" i="9" a="1"/>
  <c r="CH7" i="9" s="1"/>
  <c r="CH5" i="9" a="1"/>
  <c r="CH5" i="9" s="1"/>
  <c r="CH2" i="9" a="1"/>
  <c r="CH2" i="9" s="1"/>
  <c r="CH4" i="9" a="1"/>
  <c r="CH4" i="9" s="1"/>
  <c r="CH3" i="9" a="1"/>
  <c r="CH3" i="9" s="1"/>
  <c r="CG18" i="9" a="1"/>
  <c r="CG18" i="9" s="1"/>
  <c r="CG17" i="9" a="1"/>
  <c r="CG17" i="9" s="1"/>
  <c r="CG7" i="9" a="1"/>
  <c r="CG7" i="9" s="1"/>
  <c r="CG6" i="9" a="1"/>
  <c r="CG6" i="9" s="1"/>
  <c r="CG5" i="9" a="1"/>
  <c r="CG5" i="9" s="1"/>
  <c r="CG2" i="9" a="1"/>
  <c r="CG2" i="9" s="1"/>
  <c r="CG4" i="9" a="1"/>
  <c r="CG4" i="9" s="1"/>
  <c r="CG3" i="9" a="1"/>
  <c r="CG3" i="9" s="1"/>
  <c r="O17" i="9"/>
  <c r="O30" i="9"/>
  <c r="O39" i="9"/>
  <c r="O84" i="9"/>
  <c r="O71" i="9"/>
  <c r="O52" i="9"/>
  <c r="O89" i="9"/>
  <c r="O92" i="9"/>
  <c r="O106" i="9"/>
  <c r="BH18" i="9" a="1"/>
  <c r="BH18" i="9" s="1"/>
  <c r="BH7" i="9" a="1"/>
  <c r="BH7" i="9" s="1"/>
  <c r="BH17" i="9" a="1"/>
  <c r="BH17" i="9" s="1"/>
  <c r="BH6" i="9" a="1"/>
  <c r="BH6" i="9" s="1"/>
  <c r="BH3" i="9" a="1"/>
  <c r="BH3" i="9" s="1"/>
  <c r="BH5" i="9" a="1"/>
  <c r="BH5" i="9" s="1"/>
  <c r="BH2" i="9" a="1"/>
  <c r="BH2" i="9" s="1"/>
  <c r="BH4" i="9" a="1"/>
  <c r="BH4" i="9" s="1"/>
  <c r="EM18" i="9" a="1"/>
  <c r="EM18" i="9" s="1"/>
  <c r="EM7" i="9" a="1"/>
  <c r="EM7" i="9" s="1"/>
  <c r="EM17" i="9" a="1"/>
  <c r="EM17" i="9" s="1"/>
  <c r="EM6" i="9" a="1"/>
  <c r="EM6" i="9" s="1"/>
  <c r="EM4" i="9" a="1"/>
  <c r="EM4" i="9" s="1"/>
  <c r="EM3" i="9" a="1"/>
  <c r="EM3" i="9" s="1"/>
  <c r="EM5" i="9" a="1"/>
  <c r="EM5" i="9" s="1"/>
  <c r="EM2" i="9" a="1"/>
  <c r="EM2" i="9" s="1"/>
  <c r="DZ17" i="9" a="1"/>
  <c r="DZ17" i="9" s="1"/>
  <c r="DZ18" i="9" a="1"/>
  <c r="DZ18" i="9" s="1"/>
  <c r="DZ6" i="9" a="1"/>
  <c r="DZ6" i="9" s="1"/>
  <c r="DZ7" i="9" a="1"/>
  <c r="DZ7" i="9" s="1"/>
  <c r="DZ2" i="9" a="1"/>
  <c r="DZ2" i="9" s="1"/>
  <c r="DZ4" i="9" a="1"/>
  <c r="DZ4" i="9" s="1"/>
  <c r="DZ3" i="9" a="1"/>
  <c r="DZ3" i="9" s="1"/>
  <c r="DZ5" i="9" a="1"/>
  <c r="DZ5" i="9" s="1"/>
  <c r="I10" i="9"/>
  <c r="I30" i="9"/>
  <c r="I39" i="9"/>
  <c r="I45" i="9"/>
  <c r="I51" i="9"/>
  <c r="I93" i="9"/>
  <c r="I86" i="9"/>
  <c r="I83" i="9"/>
  <c r="I120" i="9"/>
  <c r="EJ18" i="9" a="1"/>
  <c r="EJ18" i="9" s="1"/>
  <c r="EJ17" i="9" a="1"/>
  <c r="EJ17" i="9" s="1"/>
  <c r="EJ7" i="9" a="1"/>
  <c r="EJ7" i="9" s="1"/>
  <c r="EJ5" i="9" a="1"/>
  <c r="EJ5" i="9" s="1"/>
  <c r="EJ2" i="9" a="1"/>
  <c r="EJ2" i="9" s="1"/>
  <c r="EJ6" i="9" a="1"/>
  <c r="EJ6" i="9" s="1"/>
  <c r="EJ4" i="9" a="1"/>
  <c r="EJ4" i="9" s="1"/>
  <c r="EJ3" i="9" a="1"/>
  <c r="EJ3" i="9" s="1"/>
  <c r="BO17" i="9" a="1"/>
  <c r="BO17" i="9" s="1"/>
  <c r="BO18" i="9" a="1"/>
  <c r="BO18" i="9" s="1"/>
  <c r="BO6" i="9" a="1"/>
  <c r="BO6" i="9" s="1"/>
  <c r="BO5" i="9" a="1"/>
  <c r="BO5" i="9" s="1"/>
  <c r="BO2" i="9" a="1"/>
  <c r="BO2" i="9" s="1"/>
  <c r="BO7" i="9" a="1"/>
  <c r="BO7" i="9" s="1"/>
  <c r="BO4" i="9" a="1"/>
  <c r="BO4" i="9" s="1"/>
  <c r="BO3" i="9" a="1"/>
  <c r="BO3" i="9" s="1"/>
  <c r="BN21" i="9"/>
  <c r="BN20" i="9"/>
  <c r="BN23" i="9" s="1"/>
  <c r="BN19" i="9"/>
  <c r="BN27" i="9" s="1" a="1"/>
  <c r="BN27" i="9" s="1"/>
  <c r="BN22" i="9"/>
  <c r="ET21" i="9"/>
  <c r="ET20" i="9"/>
  <c r="ET23" i="9" s="1"/>
  <c r="ET19" i="9"/>
  <c r="ET27" i="9" s="1" a="1"/>
  <c r="ET27" i="9" s="1"/>
  <c r="ET22" i="9"/>
  <c r="O87" i="9"/>
  <c r="BQ18" i="9" a="1"/>
  <c r="BQ18" i="9" s="1"/>
  <c r="BQ17" i="9" a="1"/>
  <c r="BQ17" i="9" s="1"/>
  <c r="BQ5" i="9" a="1"/>
  <c r="BQ5" i="9" s="1"/>
  <c r="BQ2" i="9" a="1"/>
  <c r="BQ2" i="9" s="1"/>
  <c r="BQ7" i="9" a="1"/>
  <c r="BQ7" i="9" s="1"/>
  <c r="BQ4" i="9" a="1"/>
  <c r="BQ4" i="9" s="1"/>
  <c r="BQ3" i="9" a="1"/>
  <c r="BQ3" i="9" s="1"/>
  <c r="BQ6" i="9" a="1"/>
  <c r="BQ6" i="9" s="1"/>
  <c r="U161" i="9"/>
  <c r="AZ17" i="9" a="1"/>
  <c r="AZ17" i="9" s="1"/>
  <c r="AZ18" i="9" a="1"/>
  <c r="AZ18" i="9" s="1"/>
  <c r="AZ2" i="9" a="1"/>
  <c r="AZ2" i="9" s="1"/>
  <c r="AZ6" i="9" a="1"/>
  <c r="AZ6" i="9" s="1"/>
  <c r="AZ4" i="9" a="1"/>
  <c r="AZ4" i="9" s="1"/>
  <c r="AZ3" i="9" a="1"/>
  <c r="AZ3" i="9" s="1"/>
  <c r="AZ7" i="9" a="1"/>
  <c r="AZ7" i="9" s="1"/>
  <c r="AZ5" i="9" a="1"/>
  <c r="AZ5" i="9" s="1"/>
  <c r="U15" i="9"/>
  <c r="U31" i="9"/>
  <c r="U41" i="9"/>
  <c r="U52" i="9"/>
  <c r="U63" i="9"/>
  <c r="U67" i="9"/>
  <c r="U144" i="9"/>
  <c r="U110" i="9"/>
  <c r="U80" i="9"/>
  <c r="U171" i="9"/>
  <c r="U159" i="9"/>
  <c r="U114" i="9"/>
  <c r="U179" i="9"/>
  <c r="U185" i="9"/>
  <c r="U227" i="9"/>
  <c r="U214" i="9"/>
  <c r="CU18" i="9" a="1"/>
  <c r="CU18" i="9" s="1"/>
  <c r="CU17" i="9" a="1"/>
  <c r="CU17" i="9" s="1"/>
  <c r="CU6" i="9" a="1"/>
  <c r="CU6" i="9" s="1"/>
  <c r="CU5" i="9" a="1"/>
  <c r="CU5" i="9" s="1"/>
  <c r="CU2" i="9" a="1"/>
  <c r="CU2" i="9" s="1"/>
  <c r="CU4" i="9" a="1"/>
  <c r="CU4" i="9" s="1"/>
  <c r="CU3" i="9" a="1"/>
  <c r="CU3" i="9" s="1"/>
  <c r="CU7" i="9" a="1"/>
  <c r="CU7" i="9" s="1"/>
  <c r="BV17" i="9" a="1"/>
  <c r="BV17" i="9" s="1"/>
  <c r="BV18" i="9" a="1"/>
  <c r="BV18" i="9" s="1"/>
  <c r="BV5" i="9" a="1"/>
  <c r="BV5" i="9" s="1"/>
  <c r="BV2" i="9" a="1"/>
  <c r="BV2" i="9" s="1"/>
  <c r="BV4" i="9" a="1"/>
  <c r="BV4" i="9" s="1"/>
  <c r="BV7" i="9" a="1"/>
  <c r="BV7" i="9" s="1"/>
  <c r="BV3" i="9" a="1"/>
  <c r="BV3" i="9" s="1"/>
  <c r="BV6" i="9" a="1"/>
  <c r="BV6" i="9" s="1"/>
  <c r="BU17" i="9" a="1"/>
  <c r="BU17" i="9" s="1"/>
  <c r="BU18" i="9" a="1"/>
  <c r="BU18" i="9" s="1"/>
  <c r="BU7" i="9" a="1"/>
  <c r="BU7" i="9" s="1"/>
  <c r="BU6" i="9" a="1"/>
  <c r="BU6" i="9" s="1"/>
  <c r="BU5" i="9" a="1"/>
  <c r="BU5" i="9" s="1"/>
  <c r="BU2" i="9" a="1"/>
  <c r="BU2" i="9" s="1"/>
  <c r="BU4" i="9" a="1"/>
  <c r="BU4" i="9" s="1"/>
  <c r="BU3" i="9" a="1"/>
  <c r="BU3" i="9" s="1"/>
  <c r="O18" i="9"/>
  <c r="O37" i="9"/>
  <c r="O44" i="9"/>
  <c r="O76" i="9"/>
  <c r="O58" i="9"/>
  <c r="O98" i="9"/>
  <c r="O107" i="9"/>
  <c r="AV18" i="9" a="1"/>
  <c r="AV18" i="9" s="1"/>
  <c r="AV7" i="9" a="1"/>
  <c r="AV7" i="9" s="1"/>
  <c r="AV3" i="9" a="1"/>
  <c r="AV3" i="9" s="1"/>
  <c r="AV17" i="9" a="1"/>
  <c r="AV17" i="9" s="1"/>
  <c r="AV5" i="9" a="1"/>
  <c r="AV5" i="9" s="1"/>
  <c r="AV2" i="9" a="1"/>
  <c r="AV2" i="9" s="1"/>
  <c r="AV6" i="9" a="1"/>
  <c r="AV6" i="9" s="1"/>
  <c r="AV4" i="9" a="1"/>
  <c r="AV4" i="9" s="1"/>
  <c r="EA17" i="9" a="1"/>
  <c r="EA17" i="9" s="1"/>
  <c r="EA18" i="9" a="1"/>
  <c r="EA18" i="9" s="1"/>
  <c r="EA7" i="9" a="1"/>
  <c r="EA7" i="9" s="1"/>
  <c r="EA4" i="9" a="1"/>
  <c r="EA4" i="9" s="1"/>
  <c r="EA3" i="9" a="1"/>
  <c r="EA3" i="9" s="1"/>
  <c r="EA6" i="9" a="1"/>
  <c r="EA6" i="9" s="1"/>
  <c r="EA5" i="9" a="1"/>
  <c r="EA5" i="9" s="1"/>
  <c r="EA2" i="9" a="1"/>
  <c r="EA2" i="9" s="1"/>
  <c r="DN17" i="9" a="1"/>
  <c r="DN17" i="9" s="1"/>
  <c r="DN18" i="9" a="1"/>
  <c r="DN18" i="9" s="1"/>
  <c r="DN6" i="9" a="1"/>
  <c r="DN6" i="9" s="1"/>
  <c r="DN7" i="9" a="1"/>
  <c r="DN7" i="9" s="1"/>
  <c r="DN2" i="9" a="1"/>
  <c r="DN2" i="9" s="1"/>
  <c r="DN4" i="9" a="1"/>
  <c r="DN4" i="9" s="1"/>
  <c r="DN3" i="9" a="1"/>
  <c r="DN3" i="9" s="1"/>
  <c r="DN5" i="9" a="1"/>
  <c r="DN5" i="9" s="1"/>
  <c r="I14" i="9"/>
  <c r="I26" i="9"/>
  <c r="I38" i="9"/>
  <c r="I48" i="9"/>
  <c r="I74" i="9"/>
  <c r="I55" i="9"/>
  <c r="I92" i="9"/>
  <c r="I84" i="9"/>
  <c r="I119" i="9"/>
  <c r="EW18" i="9" a="1"/>
  <c r="EW18" i="9" s="1"/>
  <c r="EW17" i="9" a="1"/>
  <c r="EW17" i="9" s="1"/>
  <c r="EW7" i="9" a="1"/>
  <c r="EW7" i="9" s="1"/>
  <c r="EW5" i="9" a="1"/>
  <c r="EW5" i="9" s="1"/>
  <c r="EW2" i="9" a="1"/>
  <c r="EW2" i="9" s="1"/>
  <c r="EW4" i="9" a="1"/>
  <c r="EW4" i="9" s="1"/>
  <c r="EW6" i="9" a="1"/>
  <c r="EW6" i="9" s="1"/>
  <c r="EW3" i="9" a="1"/>
  <c r="EW3" i="9" s="1"/>
  <c r="DX17" i="9" a="1"/>
  <c r="DX17" i="9" s="1"/>
  <c r="DX18" i="9" a="1"/>
  <c r="DX18" i="9" s="1"/>
  <c r="DX6" i="9" a="1"/>
  <c r="DX6" i="9" s="1"/>
  <c r="DX5" i="9" a="1"/>
  <c r="DX5" i="9" s="1"/>
  <c r="DX2" i="9" a="1"/>
  <c r="DX2" i="9" s="1"/>
  <c r="DX4" i="9" a="1"/>
  <c r="DX4" i="9" s="1"/>
  <c r="DX3" i="9" a="1"/>
  <c r="DX3" i="9" s="1"/>
  <c r="DX7" i="9" a="1"/>
  <c r="DX7" i="9" s="1"/>
  <c r="BC18" i="9" a="1"/>
  <c r="BC18" i="9" s="1"/>
  <c r="BC17" i="9" a="1"/>
  <c r="BC17" i="9" s="1"/>
  <c r="BC7" i="9" a="1"/>
  <c r="BC7" i="9" s="1"/>
  <c r="BC5" i="9" a="1"/>
  <c r="BC5" i="9" s="1"/>
  <c r="BC2" i="9" a="1"/>
  <c r="BC2" i="9" s="1"/>
  <c r="BC4" i="9" a="1"/>
  <c r="BC4" i="9" s="1"/>
  <c r="BC6" i="9" a="1"/>
  <c r="BC6" i="9" s="1"/>
  <c r="BC3" i="9" a="1"/>
  <c r="BC3" i="9" s="1"/>
  <c r="ES21" i="9"/>
  <c r="ES24" i="9" s="1"/>
  <c r="ES20" i="9"/>
  <c r="ES19" i="9"/>
  <c r="ES27" i="9" s="1" a="1"/>
  <c r="ES27" i="9" s="1"/>
  <c r="ES22" i="9"/>
  <c r="BX17" i="9" a="1"/>
  <c r="BX17" i="9" s="1"/>
  <c r="BX18" i="9" a="1"/>
  <c r="BX18" i="9" s="1"/>
  <c r="BX2" i="9" a="1"/>
  <c r="BX2" i="9" s="1"/>
  <c r="BX4" i="9" a="1"/>
  <c r="BX4" i="9" s="1"/>
  <c r="BX7" i="9" a="1"/>
  <c r="BX7" i="9" s="1"/>
  <c r="BX3" i="9" a="1"/>
  <c r="BX3" i="9" s="1"/>
  <c r="BX6" i="9" a="1"/>
  <c r="BX6" i="9" s="1"/>
  <c r="BX5" i="9" a="1"/>
  <c r="BX5" i="9" s="1"/>
  <c r="AN17" i="9" a="1"/>
  <c r="AN17" i="9" s="1"/>
  <c r="AN18" i="9" a="1"/>
  <c r="AN18" i="9" s="1"/>
  <c r="AN2" i="9" a="1"/>
  <c r="AN2" i="9" s="1"/>
  <c r="AN7" i="9" a="1"/>
  <c r="AN7" i="9" s="1"/>
  <c r="AN6" i="9" a="1"/>
  <c r="AN6" i="9" s="1"/>
  <c r="AN4" i="9" a="1"/>
  <c r="AN4" i="9" s="1"/>
  <c r="AN3" i="9" a="1"/>
  <c r="AN3" i="9" s="1"/>
  <c r="AN5" i="9" a="1"/>
  <c r="AN5" i="9" s="1"/>
  <c r="U22" i="9"/>
  <c r="U35" i="9"/>
  <c r="U42" i="9"/>
  <c r="U58" i="9"/>
  <c r="U94" i="9"/>
  <c r="U73" i="9"/>
  <c r="U162" i="9"/>
  <c r="U157" i="9"/>
  <c r="U81" i="9"/>
  <c r="U89" i="9"/>
  <c r="U166" i="9"/>
  <c r="U115" i="9"/>
  <c r="U181" i="9"/>
  <c r="U191" i="9"/>
  <c r="U137" i="9"/>
  <c r="U240" i="9"/>
  <c r="U230" i="9"/>
  <c r="U217" i="9"/>
  <c r="W18" i="9"/>
  <c r="X15" i="9" a="1"/>
  <c r="X15" i="9" s="1"/>
  <c r="Y15" i="9" s="1" a="1"/>
  <c r="Y15" i="9" s="1"/>
  <c r="CI18" i="9" a="1"/>
  <c r="CI18" i="9" s="1"/>
  <c r="CI17" i="9" a="1"/>
  <c r="CI17" i="9" s="1"/>
  <c r="CI7" i="9" a="1"/>
  <c r="CI7" i="9" s="1"/>
  <c r="CI5" i="9" a="1"/>
  <c r="CI5" i="9" s="1"/>
  <c r="CI2" i="9" a="1"/>
  <c r="CI2" i="9" s="1"/>
  <c r="CI4" i="9" a="1"/>
  <c r="CI4" i="9" s="1"/>
  <c r="CI3" i="9" a="1"/>
  <c r="CI3" i="9" s="1"/>
  <c r="CI6" i="9" a="1"/>
  <c r="CI6" i="9" s="1"/>
  <c r="BJ18" i="9" a="1"/>
  <c r="BJ18" i="9" s="1"/>
  <c r="BJ17" i="9" a="1"/>
  <c r="BJ17" i="9" s="1"/>
  <c r="BJ7" i="9" a="1"/>
  <c r="BJ7" i="9" s="1"/>
  <c r="BJ5" i="9" a="1"/>
  <c r="BJ5" i="9" s="1"/>
  <c r="BJ2" i="9" a="1"/>
  <c r="BJ2" i="9" s="1"/>
  <c r="BJ4" i="9" a="1"/>
  <c r="BJ4" i="9" s="1"/>
  <c r="BJ6" i="9" a="1"/>
  <c r="BJ6" i="9" s="1"/>
  <c r="BJ3" i="9" a="1"/>
  <c r="BJ3" i="9" s="1"/>
  <c r="BI18" i="9" a="1"/>
  <c r="BI18" i="9" s="1"/>
  <c r="BI17" i="9" a="1"/>
  <c r="BI17" i="9" s="1"/>
  <c r="BI7" i="9" a="1"/>
  <c r="BI7" i="9" s="1"/>
  <c r="BI5" i="9" a="1"/>
  <c r="BI5" i="9" s="1"/>
  <c r="BI2" i="9" a="1"/>
  <c r="BI2" i="9" s="1"/>
  <c r="BI4" i="9" a="1"/>
  <c r="BI4" i="9" s="1"/>
  <c r="BI6" i="9" a="1"/>
  <c r="BI6" i="9" s="1"/>
  <c r="BI3" i="9" a="1"/>
  <c r="BI3" i="9" s="1"/>
  <c r="O20" i="9"/>
  <c r="O42" i="9"/>
  <c r="O61" i="9"/>
  <c r="O64" i="9"/>
  <c r="O103" i="9"/>
  <c r="O102" i="9"/>
  <c r="O108" i="9"/>
  <c r="DO17" i="9" a="1"/>
  <c r="DO17" i="9" s="1"/>
  <c r="DO18" i="9" a="1"/>
  <c r="DO18" i="9" s="1"/>
  <c r="DO7" i="9" a="1"/>
  <c r="DO7" i="9" s="1"/>
  <c r="DO4" i="9" a="1"/>
  <c r="DO4" i="9" s="1"/>
  <c r="DO3" i="9" a="1"/>
  <c r="DO3" i="9" s="1"/>
  <c r="DO6" i="9" a="1"/>
  <c r="DO6" i="9" s="1"/>
  <c r="DO5" i="9" a="1"/>
  <c r="DO5" i="9" s="1"/>
  <c r="DO2" i="9" a="1"/>
  <c r="DO2" i="9" s="1"/>
  <c r="DB17" i="9" a="1"/>
  <c r="DB17" i="9" s="1"/>
  <c r="DB18" i="9" a="1"/>
  <c r="DB18" i="9" s="1"/>
  <c r="DB6" i="9" a="1"/>
  <c r="DB6" i="9" s="1"/>
  <c r="DB7" i="9" a="1"/>
  <c r="DB7" i="9" s="1"/>
  <c r="DB2" i="9" a="1"/>
  <c r="DB2" i="9" s="1"/>
  <c r="DB4" i="9" a="1"/>
  <c r="DB4" i="9" s="1"/>
  <c r="DB3" i="9" a="1"/>
  <c r="DB3" i="9" s="1"/>
  <c r="DB5" i="9" a="1"/>
  <c r="DB5" i="9" s="1"/>
  <c r="I11" i="9"/>
  <c r="I29" i="9"/>
  <c r="I43" i="9"/>
  <c r="I53" i="9"/>
  <c r="I57" i="9"/>
  <c r="I61" i="9"/>
  <c r="I98" i="9"/>
  <c r="I106" i="9"/>
  <c r="I111" i="9"/>
  <c r="I118" i="9"/>
  <c r="EK18" i="9" a="1"/>
  <c r="EK18" i="9" s="1"/>
  <c r="EK17" i="9" a="1"/>
  <c r="EK17" i="9" s="1"/>
  <c r="EK7" i="9" a="1"/>
  <c r="EK7" i="9" s="1"/>
  <c r="EK5" i="9" a="1"/>
  <c r="EK5" i="9" s="1"/>
  <c r="EK2" i="9" a="1"/>
  <c r="EK2" i="9" s="1"/>
  <c r="EK6" i="9" a="1"/>
  <c r="EK6" i="9" s="1"/>
  <c r="EK4" i="9" a="1"/>
  <c r="EK4" i="9" s="1"/>
  <c r="EK3" i="9" a="1"/>
  <c r="EK3" i="9" s="1"/>
  <c r="DL18" i="9" a="1"/>
  <c r="DL18" i="9" s="1"/>
  <c r="DL17" i="9" a="1"/>
  <c r="DL17" i="9" s="1"/>
  <c r="DL7" i="9" a="1"/>
  <c r="DL7" i="9" s="1"/>
  <c r="DL5" i="9" a="1"/>
  <c r="DL5" i="9" s="1"/>
  <c r="DL2" i="9" a="1"/>
  <c r="DL2" i="9" s="1"/>
  <c r="DL4" i="9" a="1"/>
  <c r="DL4" i="9" s="1"/>
  <c r="DL6" i="9" a="1"/>
  <c r="DL6" i="9" s="1"/>
  <c r="DL3" i="9" a="1"/>
  <c r="DL3" i="9" s="1"/>
  <c r="AQ18" i="9" a="1"/>
  <c r="AQ18" i="9" s="1"/>
  <c r="AQ17" i="9" a="1"/>
  <c r="AQ17" i="9" s="1"/>
  <c r="AQ5" i="9" a="1"/>
  <c r="AQ5" i="9" s="1"/>
  <c r="AQ2" i="9" a="1"/>
  <c r="AQ2" i="9" s="1"/>
  <c r="AQ6" i="9" a="1"/>
  <c r="AQ6" i="9" s="1"/>
  <c r="AQ4" i="9" a="1"/>
  <c r="AQ4" i="9" s="1"/>
  <c r="AQ7" i="9" a="1"/>
  <c r="AQ7" i="9" s="1"/>
  <c r="AQ3" i="9" a="1"/>
  <c r="AQ3" i="9" s="1"/>
  <c r="CW18" i="9" a="1"/>
  <c r="CW18" i="9" s="1"/>
  <c r="CW17" i="9" a="1"/>
  <c r="CW17" i="9" s="1"/>
  <c r="CW4" i="9" a="1"/>
  <c r="CW4" i="9" s="1"/>
  <c r="CW3" i="9" a="1"/>
  <c r="CW3" i="9" s="1"/>
  <c r="CW7" i="9" a="1"/>
  <c r="CW7" i="9" s="1"/>
  <c r="CW5" i="9" a="1"/>
  <c r="CW5" i="9" s="1"/>
  <c r="CW2" i="9" a="1"/>
  <c r="CW2" i="9" s="1"/>
  <c r="CW6" i="9" a="1"/>
  <c r="CW6" i="9" s="1"/>
  <c r="CK17" i="9" a="1"/>
  <c r="CK17" i="9" s="1"/>
  <c r="CK18" i="9" a="1"/>
  <c r="CK18" i="9" s="1"/>
  <c r="CK4" i="9" a="1"/>
  <c r="CK4" i="9" s="1"/>
  <c r="CK3" i="9" a="1"/>
  <c r="CK3" i="9" s="1"/>
  <c r="CK6" i="9" a="1"/>
  <c r="CK6" i="9" s="1"/>
  <c r="CK5" i="9" a="1"/>
  <c r="CK5" i="9" s="1"/>
  <c r="CK7" i="9" a="1"/>
  <c r="CK7" i="9" s="1"/>
  <c r="CK2" i="9" a="1"/>
  <c r="CK2" i="9" s="1"/>
  <c r="BY17" i="9" a="1"/>
  <c r="BY17" i="9" s="1"/>
  <c r="BY18" i="9" a="1"/>
  <c r="BY18" i="9" s="1"/>
  <c r="BY4" i="9" a="1"/>
  <c r="BY4" i="9" s="1"/>
  <c r="BY7" i="9" a="1"/>
  <c r="BY7" i="9" s="1"/>
  <c r="BY3" i="9" a="1"/>
  <c r="BY3" i="9" s="1"/>
  <c r="BY6" i="9" a="1"/>
  <c r="BY6" i="9" s="1"/>
  <c r="BY5" i="9" a="1"/>
  <c r="BY5" i="9" s="1"/>
  <c r="BY2" i="9" a="1"/>
  <c r="BY2" i="9" s="1"/>
  <c r="U11" i="9"/>
  <c r="U23" i="9"/>
  <c r="U37" i="9"/>
  <c r="U54" i="9"/>
  <c r="U64" i="9"/>
  <c r="U50" i="9"/>
  <c r="U180" i="9"/>
  <c r="U85" i="9"/>
  <c r="U82" i="9"/>
  <c r="U95" i="9"/>
  <c r="U175" i="9"/>
  <c r="U183" i="9"/>
  <c r="U197" i="9"/>
  <c r="U142" i="9"/>
  <c r="U207" i="9"/>
  <c r="U243" i="9"/>
  <c r="U233" i="9"/>
  <c r="U220" i="9"/>
  <c r="BW18" i="9" a="1"/>
  <c r="BW18" i="9" s="1"/>
  <c r="BW17" i="9" a="1"/>
  <c r="BW17" i="9" s="1"/>
  <c r="BW5" i="9" a="1"/>
  <c r="BW5" i="9" s="1"/>
  <c r="BW2" i="9" a="1"/>
  <c r="BW2" i="9" s="1"/>
  <c r="BW4" i="9" a="1"/>
  <c r="BW4" i="9" s="1"/>
  <c r="BW7" i="9" a="1"/>
  <c r="BW7" i="9" s="1"/>
  <c r="BW3" i="9" a="1"/>
  <c r="BW3" i="9" s="1"/>
  <c r="BW6" i="9" a="1"/>
  <c r="BW6" i="9" s="1"/>
  <c r="AX18" i="9" a="1"/>
  <c r="AX18" i="9" s="1"/>
  <c r="AX17" i="9" a="1"/>
  <c r="AX17" i="9" s="1"/>
  <c r="AX5" i="9" a="1"/>
  <c r="AX5" i="9" s="1"/>
  <c r="AX2" i="9" a="1"/>
  <c r="AX2" i="9" s="1"/>
  <c r="AX6" i="9" a="1"/>
  <c r="AX6" i="9" s="1"/>
  <c r="AX4" i="9" a="1"/>
  <c r="AX4" i="9" s="1"/>
  <c r="AX3" i="9" a="1"/>
  <c r="AX3" i="9" s="1"/>
  <c r="AX7" i="9" a="1"/>
  <c r="AX7" i="9" s="1"/>
  <c r="AW18" i="9" a="1"/>
  <c r="AW18" i="9" s="1"/>
  <c r="AW17" i="9" a="1"/>
  <c r="AW17" i="9" s="1"/>
  <c r="AW7" i="9" a="1"/>
  <c r="AW7" i="9" s="1"/>
  <c r="AW5" i="9" a="1"/>
  <c r="AW5" i="9" s="1"/>
  <c r="AW2" i="9" a="1"/>
  <c r="AW2" i="9" s="1"/>
  <c r="AW6" i="9" a="1"/>
  <c r="AW6" i="9" s="1"/>
  <c r="AW4" i="9" a="1"/>
  <c r="AW4" i="9" s="1"/>
  <c r="AW3" i="9" a="1"/>
  <c r="AW3" i="9" s="1"/>
  <c r="O26" i="9"/>
  <c r="O31" i="9"/>
  <c r="O56" i="9"/>
  <c r="O67" i="9"/>
  <c r="O59" i="9"/>
  <c r="O74" i="9"/>
  <c r="O88" i="9"/>
  <c r="O85" i="9"/>
  <c r="O109" i="9"/>
  <c r="DC18" i="9" a="1"/>
  <c r="DC18" i="9" s="1"/>
  <c r="DC17" i="9" a="1"/>
  <c r="DC17" i="9" s="1"/>
  <c r="DC7" i="9" a="1"/>
  <c r="DC7" i="9" s="1"/>
  <c r="DC6" i="9" a="1"/>
  <c r="DC6" i="9" s="1"/>
  <c r="DC4" i="9" a="1"/>
  <c r="DC4" i="9" s="1"/>
  <c r="DC3" i="9" a="1"/>
  <c r="DC3" i="9" s="1"/>
  <c r="DC5" i="9" a="1"/>
  <c r="DC5" i="9" s="1"/>
  <c r="DC2" i="9" a="1"/>
  <c r="DC2" i="9" s="1"/>
  <c r="CP17" i="9" a="1"/>
  <c r="CP17" i="9" s="1"/>
  <c r="CP18" i="9" a="1"/>
  <c r="CP18" i="9" s="1"/>
  <c r="CP7" i="9" a="1"/>
  <c r="CP7" i="9" s="1"/>
  <c r="CP2" i="9" a="1"/>
  <c r="CP2" i="9" s="1"/>
  <c r="CP4" i="9" a="1"/>
  <c r="CP4" i="9" s="1"/>
  <c r="CP3" i="9" a="1"/>
  <c r="CP3" i="9" s="1"/>
  <c r="CP6" i="9" a="1"/>
  <c r="CP6" i="9" s="1"/>
  <c r="CP5" i="9" a="1"/>
  <c r="CP5" i="9" s="1"/>
  <c r="I25" i="9"/>
  <c r="I28" i="9"/>
  <c r="I40" i="9"/>
  <c r="I67" i="9"/>
  <c r="I102" i="9"/>
  <c r="I109" i="9"/>
  <c r="I113" i="9"/>
  <c r="DY18" i="9" a="1"/>
  <c r="DY18" i="9" s="1"/>
  <c r="DY17" i="9" a="1"/>
  <c r="DY17" i="9" s="1"/>
  <c r="DY7" i="9" a="1"/>
  <c r="DY7" i="9" s="1"/>
  <c r="DY5" i="9" a="1"/>
  <c r="DY5" i="9" s="1"/>
  <c r="DY2" i="9" a="1"/>
  <c r="DY2" i="9" s="1"/>
  <c r="DY4" i="9" a="1"/>
  <c r="DY4" i="9" s="1"/>
  <c r="DY3" i="9" a="1"/>
  <c r="DY3" i="9" s="1"/>
  <c r="DY6" i="9" a="1"/>
  <c r="DY6" i="9" s="1"/>
  <c r="CZ18" i="9" a="1"/>
  <c r="CZ18" i="9" s="1"/>
  <c r="CZ17" i="9" a="1"/>
  <c r="CZ17" i="9" s="1"/>
  <c r="CZ7" i="9" a="1"/>
  <c r="CZ7" i="9" s="1"/>
  <c r="CZ5" i="9" a="1"/>
  <c r="CZ5" i="9" s="1"/>
  <c r="CZ2" i="9" a="1"/>
  <c r="CZ2" i="9" s="1"/>
  <c r="CZ6" i="9" a="1"/>
  <c r="CZ6" i="9" s="1"/>
  <c r="CZ4" i="9" a="1"/>
  <c r="CZ4" i="9" s="1"/>
  <c r="CZ3" i="9" a="1"/>
  <c r="CZ3" i="9" s="1"/>
  <c r="EC17" i="9" a="1"/>
  <c r="EC17" i="9" s="1"/>
  <c r="EC18" i="9" a="1"/>
  <c r="EC18" i="9" s="1"/>
  <c r="EC7" i="9" a="1"/>
  <c r="EC7" i="9" s="1"/>
  <c r="EC6" i="9" a="1"/>
  <c r="EC6" i="9" s="1"/>
  <c r="EC5" i="9" a="1"/>
  <c r="EC5" i="9" s="1"/>
  <c r="EC2" i="9" a="1"/>
  <c r="EC2" i="9" s="1"/>
  <c r="EC4" i="9" a="1"/>
  <c r="EC4" i="9" s="1"/>
  <c r="EC3" i="9" a="1"/>
  <c r="EC3" i="9" s="1"/>
  <c r="DD18" i="9" a="1"/>
  <c r="DD18" i="9" s="1"/>
  <c r="DD17" i="9" a="1"/>
  <c r="DD17" i="9" s="1"/>
  <c r="DD7" i="9" a="1"/>
  <c r="DD7" i="9" s="1"/>
  <c r="DD3" i="9" a="1"/>
  <c r="DD3" i="9" s="1"/>
  <c r="DD5" i="9" a="1"/>
  <c r="DD5" i="9" s="1"/>
  <c r="DD2" i="9" a="1"/>
  <c r="DD2" i="9" s="1"/>
  <c r="DD6" i="9" a="1"/>
  <c r="DD6" i="9" s="1"/>
  <c r="DD4" i="9" a="1"/>
  <c r="DD4" i="9" s="1"/>
  <c r="DU17" i="9" a="1"/>
  <c r="DU17" i="9" s="1"/>
  <c r="DU18" i="9" a="1"/>
  <c r="DU18" i="9" s="1"/>
  <c r="DU7" i="9" a="1"/>
  <c r="DU7" i="9" s="1"/>
  <c r="DU4" i="9" a="1"/>
  <c r="DU4" i="9" s="1"/>
  <c r="DU3" i="9" a="1"/>
  <c r="DU3" i="9" s="1"/>
  <c r="DU6" i="9" a="1"/>
  <c r="DU6" i="9" s="1"/>
  <c r="DU5" i="9" a="1"/>
  <c r="DU5" i="9" s="1"/>
  <c r="DU2" i="9" a="1"/>
  <c r="DU2" i="9" s="1"/>
  <c r="U9" i="9"/>
  <c r="U19" i="9"/>
  <c r="U33" i="9"/>
  <c r="U60" i="9"/>
  <c r="U68" i="9"/>
  <c r="U184" i="9"/>
  <c r="U186" i="9"/>
  <c r="U83" i="9"/>
  <c r="U131" i="9"/>
  <c r="U128" i="9"/>
  <c r="U122" i="9"/>
  <c r="U187" i="9"/>
  <c r="U127" i="9"/>
  <c r="U155" i="9"/>
  <c r="U210" i="9"/>
  <c r="U200" i="9"/>
  <c r="U236" i="9"/>
  <c r="U223" i="9"/>
  <c r="BK18" i="9" a="1"/>
  <c r="BK18" i="9" s="1"/>
  <c r="BK17" i="9" a="1"/>
  <c r="BK17" i="9" s="1"/>
  <c r="BK7" i="9" a="1"/>
  <c r="BK7" i="9" s="1"/>
  <c r="BK5" i="9" a="1"/>
  <c r="BK5" i="9" s="1"/>
  <c r="BK2" i="9" a="1"/>
  <c r="BK2" i="9" s="1"/>
  <c r="BK4" i="9" a="1"/>
  <c r="BK4" i="9" s="1"/>
  <c r="BK6" i="9" a="1"/>
  <c r="BK6" i="9" s="1"/>
  <c r="BK3" i="9" a="1"/>
  <c r="BK3" i="9" s="1"/>
  <c r="AL17" i="9" a="1"/>
  <c r="AL17" i="9" s="1"/>
  <c r="AL18" i="9" a="1"/>
  <c r="AL18" i="9" s="1"/>
  <c r="AL5" i="9" a="1"/>
  <c r="AL5" i="9" s="1"/>
  <c r="AL2" i="9" a="1"/>
  <c r="AL2" i="9" s="1"/>
  <c r="AL7" i="9" a="1"/>
  <c r="AL7" i="9" s="1"/>
  <c r="AL6" i="9" a="1"/>
  <c r="AL6" i="9" s="1"/>
  <c r="AL4" i="9" a="1"/>
  <c r="AL4" i="9" s="1"/>
  <c r="AL3" i="9" a="1"/>
  <c r="AL3" i="9" s="1"/>
  <c r="O6" i="9"/>
  <c r="AK17" i="9" a="1"/>
  <c r="AK17" i="9" s="1"/>
  <c r="AK18" i="9" a="1"/>
  <c r="AK18" i="9" s="1"/>
  <c r="A2" i="9" a="1"/>
  <c r="AK5" i="9" a="1"/>
  <c r="AK5" i="9" s="1"/>
  <c r="AK2" i="9" a="1"/>
  <c r="AK2" i="9" s="1"/>
  <c r="AK7" i="9" a="1"/>
  <c r="AK7" i="9" s="1"/>
  <c r="AK6" i="9" a="1"/>
  <c r="AK6" i="9" s="1"/>
  <c r="AK4" i="9" a="1"/>
  <c r="AK4" i="9" s="1"/>
  <c r="AK3" i="9" a="1"/>
  <c r="AK3" i="9" s="1"/>
  <c r="O14" i="9"/>
  <c r="O81" i="9"/>
  <c r="O79" i="9"/>
  <c r="O65" i="9"/>
  <c r="O77" i="9"/>
  <c r="O94" i="9"/>
  <c r="O91" i="9"/>
  <c r="O110" i="9"/>
  <c r="EZ18" i="9" a="1"/>
  <c r="EZ18" i="9" s="1"/>
  <c r="EZ7" i="9" a="1"/>
  <c r="EZ7" i="9" s="1"/>
  <c r="EZ17" i="9" a="1"/>
  <c r="EZ17" i="9" s="1"/>
  <c r="EZ3" i="9" a="1"/>
  <c r="EZ3" i="9" s="1"/>
  <c r="EZ6" i="9" a="1"/>
  <c r="EZ6" i="9" s="1"/>
  <c r="EZ5" i="9" a="1"/>
  <c r="EZ5" i="9" s="1"/>
  <c r="EZ2" i="9" a="1"/>
  <c r="EZ2" i="9" s="1"/>
  <c r="EZ4" i="9" a="1"/>
  <c r="EZ4" i="9" s="1"/>
  <c r="CQ17" i="9" a="1"/>
  <c r="CQ17" i="9" s="1"/>
  <c r="CQ18" i="9" a="1"/>
  <c r="CQ18" i="9" s="1"/>
  <c r="CQ4" i="9" a="1"/>
  <c r="CQ4" i="9" s="1"/>
  <c r="CQ7" i="9" a="1"/>
  <c r="CQ7" i="9" s="1"/>
  <c r="CQ3" i="9" a="1"/>
  <c r="CQ3" i="9" s="1"/>
  <c r="CQ6" i="9" a="1"/>
  <c r="CQ6" i="9" s="1"/>
  <c r="CQ5" i="9" a="1"/>
  <c r="CQ5" i="9" s="1"/>
  <c r="CQ2" i="9" a="1"/>
  <c r="CQ2" i="9" s="1"/>
  <c r="CD17" i="9" a="1"/>
  <c r="CD17" i="9" s="1"/>
  <c r="CD18" i="9" a="1"/>
  <c r="CD18" i="9" s="1"/>
  <c r="CD7" i="9" a="1"/>
  <c r="CD7" i="9" s="1"/>
  <c r="CD2" i="9" a="1"/>
  <c r="CD2" i="9" s="1"/>
  <c r="CD4" i="9" a="1"/>
  <c r="CD4" i="9" s="1"/>
  <c r="CD3" i="9" a="1"/>
  <c r="CD3" i="9" s="1"/>
  <c r="CD6" i="9" a="1"/>
  <c r="CD6" i="9" s="1"/>
  <c r="CD5" i="9" a="1"/>
  <c r="CD5" i="9" s="1"/>
  <c r="I19" i="9"/>
  <c r="I27" i="9"/>
  <c r="I37" i="9"/>
  <c r="I65" i="9"/>
  <c r="I77" i="9"/>
  <c r="I75" i="9"/>
  <c r="I108" i="9"/>
  <c r="I116" i="9"/>
  <c r="I88" i="9"/>
  <c r="DM18" i="9" a="1"/>
  <c r="DM18" i="9" s="1"/>
  <c r="DM17" i="9" a="1"/>
  <c r="DM17" i="9" s="1"/>
  <c r="DM5" i="9" a="1"/>
  <c r="DM5" i="9" s="1"/>
  <c r="DM2" i="9" a="1"/>
  <c r="DM2" i="9" s="1"/>
  <c r="DM4" i="9" a="1"/>
  <c r="DM4" i="9" s="1"/>
  <c r="DM6" i="9" a="1"/>
  <c r="DM6" i="9" s="1"/>
  <c r="DM3" i="9" a="1"/>
  <c r="DM3" i="9" s="1"/>
  <c r="DM7" i="9" a="1"/>
  <c r="DM7" i="9" s="1"/>
  <c r="CN18" i="9" a="1"/>
  <c r="CN18" i="9" s="1"/>
  <c r="CN17" i="9" a="1"/>
  <c r="CN17" i="9" s="1"/>
  <c r="CN6" i="9" a="1"/>
  <c r="CN6" i="9" s="1"/>
  <c r="CN5" i="9" a="1"/>
  <c r="CN5" i="9" s="1"/>
  <c r="CN2" i="9" a="1"/>
  <c r="CN2" i="9" s="1"/>
  <c r="CN7" i="9" a="1"/>
  <c r="CN7" i="9" s="1"/>
  <c r="CN4" i="9" a="1"/>
  <c r="CN4" i="9" s="1"/>
  <c r="CN3" i="9" a="1"/>
  <c r="CN3" i="9" s="1"/>
  <c r="BZ21" i="9"/>
  <c r="BZ24" i="9" s="1"/>
  <c r="BZ20" i="9"/>
  <c r="BZ19" i="9"/>
  <c r="BZ27" i="9" s="1" a="1"/>
  <c r="BZ27" i="9" s="1"/>
  <c r="BZ22" i="9"/>
  <c r="DV21" i="9"/>
  <c r="DV24" i="9" s="1"/>
  <c r="DV20" i="9"/>
  <c r="DV19" i="9"/>
  <c r="DV27" i="9" s="1" a="1"/>
  <c r="DV27" i="9" s="1"/>
  <c r="DV22" i="9"/>
  <c r="DH17" i="9" a="1"/>
  <c r="DH17" i="9" s="1"/>
  <c r="DH18" i="9" a="1"/>
  <c r="DH18" i="9" s="1"/>
  <c r="DH6" i="9" a="1"/>
  <c r="DH6" i="9" s="1"/>
  <c r="DH7" i="9" a="1"/>
  <c r="DH7" i="9" s="1"/>
  <c r="DH2" i="9" a="1"/>
  <c r="DH2" i="9" s="1"/>
  <c r="DH4" i="9" a="1"/>
  <c r="DH4" i="9" s="1"/>
  <c r="DH3" i="9" a="1"/>
  <c r="DH3" i="9" s="1"/>
  <c r="DH5" i="9" a="1"/>
  <c r="DH5" i="9" s="1"/>
  <c r="U92" i="9"/>
  <c r="U121" i="9"/>
  <c r="ED17" i="9" a="1"/>
  <c r="ED17" i="9" s="1"/>
  <c r="ED18" i="9" a="1"/>
  <c r="ED18" i="9" s="1"/>
  <c r="ED6" i="9" a="1"/>
  <c r="ED6" i="9" s="1"/>
  <c r="ED5" i="9" a="1"/>
  <c r="ED5" i="9" s="1"/>
  <c r="ED2" i="9" a="1"/>
  <c r="ED2" i="9" s="1"/>
  <c r="ED7" i="9" a="1"/>
  <c r="ED7" i="9" s="1"/>
  <c r="ED4" i="9" a="1"/>
  <c r="ED4" i="9" s="1"/>
  <c r="ED3" i="9" a="1"/>
  <c r="ED3" i="9" s="1"/>
  <c r="U78" i="9"/>
  <c r="U132" i="9"/>
  <c r="O13" i="9"/>
  <c r="BM17" i="9" a="1"/>
  <c r="BM17" i="9" s="1"/>
  <c r="BM18" i="9" a="1"/>
  <c r="BM18" i="9" s="1"/>
  <c r="BM4" i="9" a="1"/>
  <c r="BM4" i="9" s="1"/>
  <c r="BM3" i="9" a="1"/>
  <c r="BM3" i="9" s="1"/>
  <c r="BM6" i="9" a="1"/>
  <c r="BM6" i="9" s="1"/>
  <c r="BM7" i="9" a="1"/>
  <c r="BM7" i="9" s="1"/>
  <c r="BM5" i="9" a="1"/>
  <c r="BM5" i="9" s="1"/>
  <c r="BM2" i="9" a="1"/>
  <c r="BM2" i="9" s="1"/>
  <c r="BA17" i="9" a="1"/>
  <c r="BA17" i="9" s="1"/>
  <c r="BA18" i="9" a="1"/>
  <c r="BA18" i="9" s="1"/>
  <c r="BA4" i="9" a="1"/>
  <c r="BA4" i="9" s="1"/>
  <c r="BA6" i="9" a="1"/>
  <c r="BA6" i="9" s="1"/>
  <c r="BA3" i="9" a="1"/>
  <c r="BA3" i="9" s="1"/>
  <c r="BA7" i="9" a="1"/>
  <c r="BA7" i="9" s="1"/>
  <c r="BA5" i="9" a="1"/>
  <c r="BA5" i="9" s="1"/>
  <c r="BA2" i="9" a="1"/>
  <c r="BA2" i="9" s="1"/>
  <c r="ER17" i="9" a="1"/>
  <c r="ER17" i="9" s="1"/>
  <c r="ER18" i="9" a="1"/>
  <c r="ER18" i="9" s="1"/>
  <c r="ER6" i="9" a="1"/>
  <c r="ER6" i="9" s="1"/>
  <c r="ER7" i="9" a="1"/>
  <c r="ER7" i="9" s="1"/>
  <c r="ER2" i="9" a="1"/>
  <c r="ER2" i="9" s="1"/>
  <c r="ER4" i="9" a="1"/>
  <c r="ER4" i="9" s="1"/>
  <c r="ER3" i="9" a="1"/>
  <c r="ER3" i="9" s="1"/>
  <c r="ER5" i="9" a="1"/>
  <c r="ER5" i="9" s="1"/>
  <c r="U13" i="9"/>
  <c r="U24" i="9"/>
  <c r="U36" i="9"/>
  <c r="U66" i="9"/>
  <c r="U46" i="9"/>
  <c r="U70" i="9"/>
  <c r="U108" i="9"/>
  <c r="U192" i="9"/>
  <c r="U97" i="9"/>
  <c r="U84" i="9"/>
  <c r="U136" i="9"/>
  <c r="U133" i="9"/>
  <c r="U138" i="9"/>
  <c r="U140" i="9"/>
  <c r="U160" i="9"/>
  <c r="U213" i="9"/>
  <c r="U203" i="9"/>
  <c r="AY18" i="9" a="1"/>
  <c r="AY18" i="9" s="1"/>
  <c r="AY17" i="9" a="1"/>
  <c r="AY17" i="9" s="1"/>
  <c r="AY5" i="9" a="1"/>
  <c r="AY5" i="9" s="1"/>
  <c r="AY2" i="9" a="1"/>
  <c r="AY2" i="9" s="1"/>
  <c r="AY6" i="9" a="1"/>
  <c r="AY6" i="9" s="1"/>
  <c r="AY4" i="9" a="1"/>
  <c r="AY4" i="9" s="1"/>
  <c r="AY3" i="9" a="1"/>
  <c r="AY3" i="9" s="1"/>
  <c r="AY7" i="9" a="1"/>
  <c r="AY7" i="9" s="1"/>
  <c r="I5" i="9"/>
  <c r="O12" i="9"/>
  <c r="O21" i="9"/>
  <c r="O36" i="9"/>
  <c r="O90" i="9"/>
  <c r="O69" i="9"/>
  <c r="O82" i="9"/>
  <c r="O100" i="9"/>
  <c r="O97" i="9"/>
  <c r="EN18" i="9" a="1"/>
  <c r="EN18" i="9" s="1"/>
  <c r="EN17" i="9" a="1"/>
  <c r="EN17" i="9" s="1"/>
  <c r="EN7" i="9" a="1"/>
  <c r="EN7" i="9" s="1"/>
  <c r="EN3" i="9" a="1"/>
  <c r="EN3" i="9" s="1"/>
  <c r="EN5" i="9" a="1"/>
  <c r="EN5" i="9" s="1"/>
  <c r="EN2" i="9" a="1"/>
  <c r="EN2" i="9" s="1"/>
  <c r="EN6" i="9" a="1"/>
  <c r="EN6" i="9" s="1"/>
  <c r="EN4" i="9" a="1"/>
  <c r="EN4" i="9" s="1"/>
  <c r="CE17" i="9" a="1"/>
  <c r="CE17" i="9" s="1"/>
  <c r="CE18" i="9" a="1"/>
  <c r="CE18" i="9" s="1"/>
  <c r="CE4" i="9" a="1"/>
  <c r="CE4" i="9" s="1"/>
  <c r="CE3" i="9" a="1"/>
  <c r="CE3" i="9" s="1"/>
  <c r="CE7" i="9" a="1"/>
  <c r="CE7" i="9" s="1"/>
  <c r="CE6" i="9" a="1"/>
  <c r="CE6" i="9" s="1"/>
  <c r="CE5" i="9" a="1"/>
  <c r="CE5" i="9" s="1"/>
  <c r="CE2" i="9" a="1"/>
  <c r="CE2" i="9" s="1"/>
  <c r="BR17" i="9" a="1"/>
  <c r="BR17" i="9" s="1"/>
  <c r="BR18" i="9" a="1"/>
  <c r="BR18" i="9" s="1"/>
  <c r="BR2" i="9" a="1"/>
  <c r="BR2" i="9" s="1"/>
  <c r="BR7" i="9" a="1"/>
  <c r="BR7" i="9" s="1"/>
  <c r="BR4" i="9" a="1"/>
  <c r="BR4" i="9" s="1"/>
  <c r="BR3" i="9" a="1"/>
  <c r="BR3" i="9" s="1"/>
  <c r="BR6" i="9" a="1"/>
  <c r="BR6" i="9" s="1"/>
  <c r="BR5" i="9" a="1"/>
  <c r="BR5" i="9" s="1"/>
  <c r="I17" i="9"/>
  <c r="I33" i="9"/>
  <c r="I47" i="9"/>
  <c r="I71" i="9"/>
  <c r="I72" i="9"/>
  <c r="I99" i="9"/>
  <c r="I85" i="9"/>
  <c r="I94" i="9"/>
  <c r="DA18" i="9" a="1"/>
  <c r="DA18" i="9" s="1"/>
  <c r="DA17" i="9" a="1"/>
  <c r="DA17" i="9" s="1"/>
  <c r="DA7" i="9" a="1"/>
  <c r="DA7" i="9" s="1"/>
  <c r="DA5" i="9" a="1"/>
  <c r="DA5" i="9" s="1"/>
  <c r="DA2" i="9" a="1"/>
  <c r="DA2" i="9" s="1"/>
  <c r="DA6" i="9" a="1"/>
  <c r="DA6" i="9" s="1"/>
  <c r="DA4" i="9" a="1"/>
  <c r="DA4" i="9" s="1"/>
  <c r="DA3" i="9" a="1"/>
  <c r="DA3" i="9" s="1"/>
  <c r="CB17" i="9" a="1"/>
  <c r="CB17" i="9" s="1"/>
  <c r="CB18" i="9" a="1"/>
  <c r="CB18" i="9" s="1"/>
  <c r="CB6" i="9" a="1"/>
  <c r="CB6" i="9" s="1"/>
  <c r="CB5" i="9" a="1"/>
  <c r="CB5" i="9" s="1"/>
  <c r="CB2" i="9" a="1"/>
  <c r="CB2" i="9" s="1"/>
  <c r="CB4" i="9" a="1"/>
  <c r="CB4" i="9" s="1"/>
  <c r="CB3" i="9" a="1"/>
  <c r="CB3" i="9" s="1"/>
  <c r="CB7" i="9" a="1"/>
  <c r="CB7" i="9" s="1"/>
  <c r="EU18" i="9" a="1"/>
  <c r="EU18" i="9" s="1"/>
  <c r="EU17" i="9" a="1"/>
  <c r="EU17" i="9" s="1"/>
  <c r="EU7" i="9" a="1"/>
  <c r="EU7" i="9" s="1"/>
  <c r="EU5" i="9" a="1"/>
  <c r="EU5" i="9" s="1"/>
  <c r="EU2" i="9" a="1"/>
  <c r="EU2" i="9" s="1"/>
  <c r="EU4" i="9" a="1"/>
  <c r="EU4" i="9" s="1"/>
  <c r="EU6" i="9" a="1"/>
  <c r="EU6" i="9" s="1"/>
  <c r="EU3" i="9" a="1"/>
  <c r="EU3" i="9" s="1"/>
  <c r="CL21" i="9"/>
  <c r="CL20" i="9"/>
  <c r="CL23" i="9" s="1"/>
  <c r="CL19" i="9"/>
  <c r="CL27" i="9" s="1" a="1"/>
  <c r="CL27" i="9" s="1"/>
  <c r="CL22" i="9"/>
  <c r="AP21" i="9"/>
  <c r="AP24" i="9" s="1"/>
  <c r="AP20" i="9"/>
  <c r="AP23" i="9" s="1"/>
  <c r="AP19" i="9"/>
  <c r="AP27" i="9" s="1" a="1"/>
  <c r="AP27" i="9" s="1"/>
  <c r="AP22" i="9"/>
  <c r="AU17" i="9" a="1"/>
  <c r="AU17" i="9" s="1"/>
  <c r="AU18" i="9" a="1"/>
  <c r="AU18" i="9" s="1"/>
  <c r="AU6" i="9" a="1"/>
  <c r="AU6" i="9" s="1"/>
  <c r="AU4" i="9" a="1"/>
  <c r="AU4" i="9" s="1"/>
  <c r="AU7" i="9" a="1"/>
  <c r="AU7" i="9" s="1"/>
  <c r="AU3" i="9" a="1"/>
  <c r="AU3" i="9" s="1"/>
  <c r="AU5" i="9" a="1"/>
  <c r="AU5" i="9" s="1"/>
  <c r="AU2" i="9" a="1"/>
  <c r="AU2" i="9" s="1"/>
  <c r="AB16" i="9"/>
  <c r="F13" i="3" s="1"/>
  <c r="U123" i="9"/>
  <c r="DS18" i="9" a="1"/>
  <c r="DS18" i="9" s="1"/>
  <c r="DS5" i="9" a="1"/>
  <c r="DS5" i="9" s="1"/>
  <c r="DS2" i="9" a="1"/>
  <c r="DS2" i="9" s="1"/>
  <c r="DS7" i="9" a="1"/>
  <c r="DS7" i="9" s="1"/>
  <c r="DS4" i="9" a="1"/>
  <c r="DS4" i="9" s="1"/>
  <c r="DS17" i="9" a="1"/>
  <c r="DS17" i="9" s="1"/>
  <c r="DS3" i="9" a="1"/>
  <c r="DS3" i="9" s="1"/>
  <c r="DS6" i="9" a="1"/>
  <c r="DS6" i="9" s="1"/>
  <c r="CT18" i="9" a="1"/>
  <c r="CT18" i="9" s="1"/>
  <c r="CT17" i="9" a="1"/>
  <c r="CT17" i="9" s="1"/>
  <c r="CT6" i="9" a="1"/>
  <c r="CT6" i="9" s="1"/>
  <c r="CT5" i="9" a="1"/>
  <c r="CT5" i="9" s="1"/>
  <c r="CT2" i="9" a="1"/>
  <c r="CT2" i="9" s="1"/>
  <c r="CT4" i="9" a="1"/>
  <c r="CT4" i="9" s="1"/>
  <c r="CT3" i="9" a="1"/>
  <c r="CT3" i="9" s="1"/>
  <c r="CT7" i="9" a="1"/>
  <c r="CT7" i="9" s="1"/>
  <c r="AO17" i="9" a="1"/>
  <c r="AO17" i="9" s="1"/>
  <c r="AO18" i="9" a="1"/>
  <c r="AO18" i="9" s="1"/>
  <c r="AO7" i="9" a="1"/>
  <c r="AO7" i="9" s="1"/>
  <c r="AO6" i="9" a="1"/>
  <c r="AO6" i="9" s="1"/>
  <c r="AO4" i="9" a="1"/>
  <c r="AO4" i="9" s="1"/>
  <c r="AO3" i="9" a="1"/>
  <c r="AO3" i="9" s="1"/>
  <c r="AO5" i="9" a="1"/>
  <c r="AO5" i="9" s="1"/>
  <c r="AO2" i="9" a="1"/>
  <c r="AO2" i="9" s="1"/>
  <c r="EF17" i="9" a="1"/>
  <c r="EF17" i="9" s="1"/>
  <c r="EF18" i="9" a="1"/>
  <c r="EF18" i="9" s="1"/>
  <c r="EF6" i="9" a="1"/>
  <c r="EF6" i="9" s="1"/>
  <c r="EF7" i="9" a="1"/>
  <c r="EF7" i="9" s="1"/>
  <c r="EF2" i="9" a="1"/>
  <c r="EF2" i="9" s="1"/>
  <c r="EF4" i="9" a="1"/>
  <c r="EF4" i="9" s="1"/>
  <c r="EF3" i="9" a="1"/>
  <c r="EF3" i="9" s="1"/>
  <c r="EF5" i="9" a="1"/>
  <c r="EF5" i="9" s="1"/>
  <c r="U14" i="9"/>
  <c r="U20" i="9"/>
  <c r="U34" i="9"/>
  <c r="U71" i="9"/>
  <c r="U47" i="9"/>
  <c r="U100" i="9"/>
  <c r="U118" i="9"/>
  <c r="U198" i="9"/>
  <c r="U134" i="9"/>
  <c r="U90" i="9"/>
  <c r="U149" i="9"/>
  <c r="U146" i="9"/>
  <c r="U193" i="9"/>
  <c r="U145" i="9"/>
  <c r="U167" i="9"/>
  <c r="U216" i="9"/>
  <c r="U206" i="9"/>
  <c r="U242" i="9"/>
  <c r="U229" i="9"/>
  <c r="AM18" i="9" a="1"/>
  <c r="AM18" i="9" s="1"/>
  <c r="AM17" i="9" a="1"/>
  <c r="AM17" i="9" s="1"/>
  <c r="AM5" i="9" a="1"/>
  <c r="AM5" i="9" s="1"/>
  <c r="AM2" i="9" a="1"/>
  <c r="AM2" i="9" s="1"/>
  <c r="AM7" i="9" a="1"/>
  <c r="AM7" i="9" s="1"/>
  <c r="AM6" i="9" a="1"/>
  <c r="AM6" i="9" s="1"/>
  <c r="AM4" i="9" a="1"/>
  <c r="AM4" i="9" s="1"/>
  <c r="AM3" i="9" a="1"/>
  <c r="AM3" i="9" s="1"/>
  <c r="O8" i="9"/>
  <c r="FB18" i="9" a="1"/>
  <c r="FB18" i="9" s="1"/>
  <c r="FB17" i="9" a="1"/>
  <c r="FB17" i="9" s="1"/>
  <c r="FB7" i="9" a="1"/>
  <c r="FB7" i="9" s="1"/>
  <c r="FB5" i="9" a="1"/>
  <c r="FB5" i="9" s="1"/>
  <c r="FB2" i="9" a="1"/>
  <c r="FB2" i="9" s="1"/>
  <c r="FB4" i="9" a="1"/>
  <c r="FB4" i="9" s="1"/>
  <c r="FB3" i="9" a="1"/>
  <c r="FB3" i="9" s="1"/>
  <c r="FB6" i="9" a="1"/>
  <c r="FB6" i="9" s="1"/>
  <c r="FA17" i="9" a="1"/>
  <c r="FA17" i="9" s="1"/>
  <c r="FA18" i="9" a="1"/>
  <c r="FA18" i="9" s="1"/>
  <c r="FA7" i="9" a="1"/>
  <c r="FA7" i="9" s="1"/>
  <c r="FA6" i="9" a="1"/>
  <c r="FA6" i="9" s="1"/>
  <c r="FA5" i="9" a="1"/>
  <c r="FA5" i="9" s="1"/>
  <c r="FA2" i="9" a="1"/>
  <c r="FA2" i="9" s="1"/>
  <c r="FA4" i="9" a="1"/>
  <c r="FA4" i="9" s="1"/>
  <c r="FA3" i="9" a="1"/>
  <c r="FA3" i="9" s="1"/>
  <c r="O10" i="9"/>
  <c r="O22" i="9"/>
  <c r="O33" i="9"/>
  <c r="O62" i="9"/>
  <c r="O73" i="9"/>
  <c r="O83" i="9"/>
  <c r="O50" i="9"/>
  <c r="O105" i="9"/>
  <c r="O104" i="9"/>
  <c r="O112" i="9"/>
  <c r="EB17" i="9" a="1"/>
  <c r="EB17" i="9" s="1"/>
  <c r="EB18" i="9" a="1"/>
  <c r="EB18" i="9" s="1"/>
  <c r="EB7" i="9" a="1"/>
  <c r="EB7" i="9" s="1"/>
  <c r="EB3" i="9" a="1"/>
  <c r="EB3" i="9" s="1"/>
  <c r="EB6" i="9" a="1"/>
  <c r="EB6" i="9" s="1"/>
  <c r="EB5" i="9" a="1"/>
  <c r="EB5" i="9" s="1"/>
  <c r="EB2" i="9" a="1"/>
  <c r="EB2" i="9" s="1"/>
  <c r="EB4" i="9" a="1"/>
  <c r="EB4" i="9" s="1"/>
  <c r="BS17" i="9" a="1"/>
  <c r="BS17" i="9" s="1"/>
  <c r="BS18" i="9" a="1"/>
  <c r="BS18" i="9" s="1"/>
  <c r="BS4" i="9" a="1"/>
  <c r="BS4" i="9" s="1"/>
  <c r="BS3" i="9" a="1"/>
  <c r="BS3" i="9" s="1"/>
  <c r="BS6" i="9" a="1"/>
  <c r="BS6" i="9" s="1"/>
  <c r="BS5" i="9" a="1"/>
  <c r="BS5" i="9" s="1"/>
  <c r="BS2" i="9" a="1"/>
  <c r="BS2" i="9" s="1"/>
  <c r="BS7" i="9" a="1"/>
  <c r="BS7" i="9" s="1"/>
  <c r="BF18" i="9" a="1"/>
  <c r="BF18" i="9" s="1"/>
  <c r="BF17" i="9" a="1"/>
  <c r="BF17" i="9" s="1"/>
  <c r="BF2" i="9" a="1"/>
  <c r="BF2" i="9" s="1"/>
  <c r="BF4" i="9" a="1"/>
  <c r="BF4" i="9" s="1"/>
  <c r="BF6" i="9" a="1"/>
  <c r="BF6" i="9" s="1"/>
  <c r="BF3" i="9" a="1"/>
  <c r="BF3" i="9" s="1"/>
  <c r="BF7" i="9" a="1"/>
  <c r="BF7" i="9" s="1"/>
  <c r="BF5" i="9" a="1"/>
  <c r="BF5" i="9" s="1"/>
  <c r="I23" i="9"/>
  <c r="I24" i="9"/>
  <c r="I69" i="9"/>
  <c r="I80" i="9"/>
  <c r="I56" i="9"/>
  <c r="I91" i="9"/>
  <c r="I96" i="9"/>
  <c r="I100" i="9"/>
  <c r="U6" i="9"/>
  <c r="CO18" i="9" a="1"/>
  <c r="CO18" i="9" s="1"/>
  <c r="CO17" i="9" a="1"/>
  <c r="CO17" i="9" s="1"/>
  <c r="CO6" i="9" a="1"/>
  <c r="CO6" i="9" s="1"/>
  <c r="CO5" i="9" a="1"/>
  <c r="CO5" i="9" s="1"/>
  <c r="CO2" i="9" a="1"/>
  <c r="CO2" i="9" s="1"/>
  <c r="CO7" i="9" a="1"/>
  <c r="CO7" i="9" s="1"/>
  <c r="CO4" i="9" a="1"/>
  <c r="CO4" i="9" s="1"/>
  <c r="CO3" i="9" a="1"/>
  <c r="CO3" i="9" s="1"/>
  <c r="BP17" i="9" a="1"/>
  <c r="BP17" i="9" s="1"/>
  <c r="BP18" i="9" a="1"/>
  <c r="BP18" i="9" s="1"/>
  <c r="BP5" i="9" a="1"/>
  <c r="BP5" i="9" s="1"/>
  <c r="BP2" i="9" a="1"/>
  <c r="BP2" i="9" s="1"/>
  <c r="BP7" i="9" a="1"/>
  <c r="BP7" i="9" s="1"/>
  <c r="BP4" i="9" a="1"/>
  <c r="BP4" i="9" s="1"/>
  <c r="BP3" i="9" a="1"/>
  <c r="BP3" i="9" s="1"/>
  <c r="BP6" i="9" a="1"/>
  <c r="BP6" i="9" s="1"/>
  <c r="O2" i="9"/>
  <c r="EI17" i="9" a="1"/>
  <c r="EI17" i="9" s="1"/>
  <c r="EI18" i="9" a="1"/>
  <c r="EI18" i="9" s="1"/>
  <c r="EI7" i="9" a="1"/>
  <c r="EI7" i="9" s="1"/>
  <c r="EI5" i="9" a="1"/>
  <c r="EI5" i="9" s="1"/>
  <c r="EI2" i="9" a="1"/>
  <c r="EI2" i="9" s="1"/>
  <c r="EI6" i="9" a="1"/>
  <c r="EI6" i="9" s="1"/>
  <c r="EI4" i="9" a="1"/>
  <c r="EI4" i="9" s="1"/>
  <c r="EI3" i="9" a="1"/>
  <c r="EI3" i="9" s="1"/>
  <c r="BB21" i="9"/>
  <c r="BB20" i="9"/>
  <c r="BB19" i="9"/>
  <c r="BB27" i="9" s="1" a="1"/>
  <c r="BB27" i="9" s="1"/>
  <c r="BB22" i="9"/>
  <c r="BB23" i="9" l="1"/>
  <c r="ET24" i="9"/>
  <c r="DJ24" i="9"/>
  <c r="EH24" i="9"/>
  <c r="BZ23" i="9"/>
  <c r="ES23" i="9"/>
  <c r="ES28" i="9" s="1" a="1"/>
  <c r="ES28" i="9" s="1"/>
  <c r="ES31" i="9" a="1"/>
  <c r="ES31" i="9" s="1"/>
  <c r="ES25" i="9"/>
  <c r="BN28" i="9" a="1"/>
  <c r="BN28" i="9" s="1"/>
  <c r="EI20" i="9"/>
  <c r="EI19" i="9"/>
  <c r="EI27" i="9" s="1" a="1"/>
  <c r="EI27" i="9" s="1"/>
  <c r="EI22" i="9"/>
  <c r="EI21" i="9"/>
  <c r="BF19" i="9"/>
  <c r="BF27" i="9" s="1" a="1"/>
  <c r="BF27" i="9" s="1"/>
  <c r="BF22" i="9"/>
  <c r="BF21" i="9"/>
  <c r="BF24" i="9" s="1"/>
  <c r="BF20" i="9"/>
  <c r="EB19" i="9"/>
  <c r="EB27" i="9" s="1" a="1"/>
  <c r="EB27" i="9" s="1"/>
  <c r="EB22" i="9"/>
  <c r="EB21" i="9"/>
  <c r="EB20" i="9"/>
  <c r="CL37" i="9" a="1"/>
  <c r="CL37" i="9" s="1"/>
  <c r="CL32" i="9" a="1"/>
  <c r="CL32" i="9" s="1"/>
  <c r="AY22" i="9"/>
  <c r="AY21" i="9"/>
  <c r="AY20" i="9"/>
  <c r="AY23" i="9" s="1"/>
  <c r="AY19" i="9"/>
  <c r="AY27" i="9" s="1" a="1"/>
  <c r="AY27" i="9" s="1"/>
  <c r="ER21" i="9"/>
  <c r="ER24" i="9" s="1"/>
  <c r="ER20" i="9"/>
  <c r="ER19" i="9"/>
  <c r="ER27" i="9" s="1" a="1"/>
  <c r="ER27" i="9" s="1"/>
  <c r="ER22" i="9"/>
  <c r="BZ28" i="9" a="1"/>
  <c r="BZ28" i="9" s="1"/>
  <c r="DL20" i="9"/>
  <c r="DL19" i="9"/>
  <c r="DL27" i="9" s="1" a="1"/>
  <c r="DL27" i="9" s="1"/>
  <c r="DL22" i="9"/>
  <c r="DL21" i="9"/>
  <c r="ES26" i="9"/>
  <c r="CG22" i="9"/>
  <c r="CG21" i="9"/>
  <c r="CG24" i="9" s="1"/>
  <c r="CG20" i="9"/>
  <c r="CG19" i="9"/>
  <c r="CG27" i="9" s="1" a="1"/>
  <c r="CG27" i="9" s="1"/>
  <c r="CM20" i="9"/>
  <c r="CM23" i="9" s="1"/>
  <c r="CM19" i="9"/>
  <c r="CM27" i="9" s="1" a="1"/>
  <c r="CM27" i="9" s="1"/>
  <c r="CM22" i="9"/>
  <c r="CM21" i="9"/>
  <c r="CM24" i="9" s="1"/>
  <c r="EX19" i="9"/>
  <c r="EX27" i="9" s="1" a="1"/>
  <c r="EX27" i="9" s="1"/>
  <c r="EX22" i="9"/>
  <c r="EX21" i="9"/>
  <c r="EX20" i="9"/>
  <c r="DF22" i="9"/>
  <c r="DF21" i="9"/>
  <c r="DF24" i="9" s="1"/>
  <c r="DF20" i="9"/>
  <c r="DF19" i="9"/>
  <c r="DF27" i="9" s="1" a="1"/>
  <c r="DF27" i="9" s="1"/>
  <c r="AW22" i="9"/>
  <c r="AW21" i="9"/>
  <c r="AW20" i="9"/>
  <c r="AW19" i="9"/>
  <c r="AW27" i="9" s="1" a="1"/>
  <c r="AW27" i="9" s="1"/>
  <c r="BY21" i="9"/>
  <c r="BY24" i="9" s="1"/>
  <c r="BY20" i="9"/>
  <c r="BY19" i="9"/>
  <c r="BY27" i="9" s="1" a="1"/>
  <c r="BY27" i="9" s="1"/>
  <c r="BY22" i="9"/>
  <c r="CJ21" i="9"/>
  <c r="CJ20" i="9"/>
  <c r="CJ23" i="9" s="1"/>
  <c r="CJ19" i="9"/>
  <c r="CJ27" i="9" s="1" a="1"/>
  <c r="CJ27" i="9" s="1"/>
  <c r="CJ22" i="9"/>
  <c r="DQ22" i="9"/>
  <c r="DQ21" i="9"/>
  <c r="DQ20" i="9"/>
  <c r="DQ19" i="9"/>
  <c r="DQ27" i="9" s="1" a="1"/>
  <c r="DQ27" i="9" s="1"/>
  <c r="CX31" i="9" a="1"/>
  <c r="CX31" i="9" s="1"/>
  <c r="CX25" i="9"/>
  <c r="BG19" i="9"/>
  <c r="BG27" i="9" s="1" a="1"/>
  <c r="BG27" i="9" s="1"/>
  <c r="BG22" i="9"/>
  <c r="BG21" i="9"/>
  <c r="BG20" i="9"/>
  <c r="CP19" i="9"/>
  <c r="CP27" i="9" s="1" a="1"/>
  <c r="CP27" i="9" s="1"/>
  <c r="CP22" i="9"/>
  <c r="CP21" i="9"/>
  <c r="CP20" i="9"/>
  <c r="BZ29" i="9" a="1"/>
  <c r="BZ29" i="9" s="1"/>
  <c r="DX20" i="9"/>
  <c r="DX19" i="9"/>
  <c r="DX27" i="9" s="1" a="1"/>
  <c r="DX27" i="9" s="1"/>
  <c r="DX22" i="9"/>
  <c r="DX21" i="9"/>
  <c r="AM22" i="9"/>
  <c r="AM21" i="9"/>
  <c r="AM20" i="9"/>
  <c r="AM19" i="9"/>
  <c r="AM27" i="9" s="1" a="1"/>
  <c r="AM27" i="9" s="1"/>
  <c r="CL24" i="9"/>
  <c r="CB20" i="9"/>
  <c r="CB19" i="9"/>
  <c r="CB27" i="9" s="1" a="1"/>
  <c r="CB27" i="9" s="1"/>
  <c r="CB22" i="9"/>
  <c r="CB21" i="9"/>
  <c r="CB24" i="9" s="1"/>
  <c r="DM20" i="9"/>
  <c r="DM19" i="9"/>
  <c r="DM27" i="9" s="1" a="1"/>
  <c r="DM27" i="9" s="1"/>
  <c r="DM22" i="9"/>
  <c r="DM21" i="9"/>
  <c r="DC19" i="9"/>
  <c r="DC27" i="9" s="1" a="1"/>
  <c r="DC27" i="9" s="1"/>
  <c r="DC22" i="9"/>
  <c r="DC21" i="9"/>
  <c r="DC24" i="9" s="1"/>
  <c r="DC20" i="9"/>
  <c r="DB19" i="9"/>
  <c r="DB27" i="9" s="1" a="1"/>
  <c r="DB27" i="9" s="1"/>
  <c r="DB22" i="9"/>
  <c r="DB21" i="9"/>
  <c r="DB20" i="9"/>
  <c r="DB23" i="9" s="1"/>
  <c r="DN19" i="9"/>
  <c r="DN27" i="9" s="1" a="1"/>
  <c r="DN27" i="9" s="1"/>
  <c r="DN22" i="9"/>
  <c r="DN21" i="9"/>
  <c r="DN20" i="9"/>
  <c r="CA20" i="9"/>
  <c r="CA23" i="9" s="1"/>
  <c r="CA19" i="9"/>
  <c r="CA27" i="9" s="1" a="1"/>
  <c r="CA27" i="9" s="1"/>
  <c r="CA22" i="9"/>
  <c r="CA21" i="9"/>
  <c r="BE20" i="9"/>
  <c r="BE19" i="9"/>
  <c r="BE27" i="9" s="1" a="1"/>
  <c r="BE27" i="9" s="1"/>
  <c r="BE22" i="9"/>
  <c r="BE21" i="9"/>
  <c r="BE24" i="9" s="1"/>
  <c r="CX37" i="9" a="1"/>
  <c r="CX37" i="9" s="1"/>
  <c r="CX32" i="9" a="1"/>
  <c r="CX32" i="9" s="1"/>
  <c r="BM21" i="9"/>
  <c r="BM20" i="9"/>
  <c r="BM19" i="9"/>
  <c r="BM27" i="9" s="1" a="1"/>
  <c r="BM27" i="9" s="1"/>
  <c r="BM22" i="9"/>
  <c r="AL22" i="9"/>
  <c r="AL21" i="9"/>
  <c r="AL20" i="9"/>
  <c r="AL19" i="9"/>
  <c r="AL27" i="9" s="1" a="1"/>
  <c r="AL27" i="9" s="1"/>
  <c r="ES30" i="9" a="1"/>
  <c r="ES30" i="9" s="1"/>
  <c r="ES29" i="9" a="1"/>
  <c r="ES29" i="9" s="1"/>
  <c r="AK22" i="9"/>
  <c r="AK21" i="9"/>
  <c r="AK24" i="9" s="1"/>
  <c r="AK20" i="9"/>
  <c r="AK19" i="9"/>
  <c r="AK27" i="9" s="1" a="1"/>
  <c r="AK27" i="9" s="1"/>
  <c r="BW22" i="9"/>
  <c r="BW21" i="9"/>
  <c r="BW20" i="9"/>
  <c r="BW23" i="9" s="1"/>
  <c r="BW19" i="9"/>
  <c r="BW27" i="9" s="1" a="1"/>
  <c r="BW27" i="9" s="1"/>
  <c r="AZ21" i="9"/>
  <c r="AZ20" i="9"/>
  <c r="AZ23" i="9" s="1"/>
  <c r="AZ19" i="9"/>
  <c r="AZ27" i="9" s="1" a="1"/>
  <c r="AZ27" i="9" s="1"/>
  <c r="AZ22" i="9"/>
  <c r="BO20" i="9"/>
  <c r="BO19" i="9"/>
  <c r="BO27" i="9" s="1" a="1"/>
  <c r="BO27" i="9" s="1"/>
  <c r="BO22" i="9"/>
  <c r="BO21" i="9"/>
  <c r="DE22" i="9"/>
  <c r="DE21" i="9"/>
  <c r="DE20" i="9"/>
  <c r="DE23" i="9" s="1"/>
  <c r="DE19" i="9"/>
  <c r="DE27" i="9" s="1" a="1"/>
  <c r="DE27" i="9" s="1"/>
  <c r="CX23" i="9"/>
  <c r="EO22" i="9"/>
  <c r="EO21" i="9"/>
  <c r="EO20" i="9"/>
  <c r="EO19" i="9"/>
  <c r="EO27" i="9" s="1" a="1"/>
  <c r="EO27" i="9" s="1"/>
  <c r="DT21" i="9"/>
  <c r="DT24" i="9" s="1"/>
  <c r="DT20" i="9"/>
  <c r="DT19" i="9"/>
  <c r="DT27" i="9" s="1" a="1"/>
  <c r="DT27" i="9" s="1"/>
  <c r="DT22" i="9"/>
  <c r="AP29" i="9" a="1"/>
  <c r="AP29" i="9" s="1"/>
  <c r="BZ31" i="9" a="1"/>
  <c r="BZ31" i="9" s="1"/>
  <c r="BZ25" i="9"/>
  <c r="BZ26" i="9" s="1"/>
  <c r="ET31" i="9" a="1"/>
  <c r="ET31" i="9" s="1"/>
  <c r="ET25" i="9"/>
  <c r="DZ19" i="9"/>
  <c r="DZ27" i="9" s="1" a="1"/>
  <c r="DZ27" i="9" s="1"/>
  <c r="DZ22" i="9"/>
  <c r="DZ21" i="9"/>
  <c r="DZ24" i="9" s="1"/>
  <c r="DZ20" i="9"/>
  <c r="CX24" i="9"/>
  <c r="DA20" i="9"/>
  <c r="DA23" i="9" s="1"/>
  <c r="DA19" i="9"/>
  <c r="DA27" i="9" s="1" a="1"/>
  <c r="DA27" i="9" s="1"/>
  <c r="DA22" i="9"/>
  <c r="DA21" i="9"/>
  <c r="EC22" i="9"/>
  <c r="EC21" i="9"/>
  <c r="EC24" i="9" s="1"/>
  <c r="EC20" i="9"/>
  <c r="EC19" i="9"/>
  <c r="EC27" i="9" s="1" a="1"/>
  <c r="EC27" i="9" s="1"/>
  <c r="BI22" i="9"/>
  <c r="BI21" i="9"/>
  <c r="BI24" i="9" s="1"/>
  <c r="BI20" i="9"/>
  <c r="BI19" i="9"/>
  <c r="BI27" i="9" s="1" a="1"/>
  <c r="BI27" i="9" s="1"/>
  <c r="ED22" i="9"/>
  <c r="ED21" i="9"/>
  <c r="ED20" i="9"/>
  <c r="ED19" i="9"/>
  <c r="ED27" i="9" s="1" a="1"/>
  <c r="ED27" i="9" s="1"/>
  <c r="BS19" i="9"/>
  <c r="BS27" i="9" s="1" a="1"/>
  <c r="BS27" i="9" s="1"/>
  <c r="BS22" i="9"/>
  <c r="BS21" i="9"/>
  <c r="BS20" i="9"/>
  <c r="BS23" i="9" s="1"/>
  <c r="CO20" i="9"/>
  <c r="CO19" i="9"/>
  <c r="CO27" i="9" s="1" a="1"/>
  <c r="CO27" i="9" s="1"/>
  <c r="CO22" i="9"/>
  <c r="CO21" i="9"/>
  <c r="EN19" i="9"/>
  <c r="EN27" i="9" s="1" a="1"/>
  <c r="EN27" i="9" s="1"/>
  <c r="EN22" i="9"/>
  <c r="EN21" i="9"/>
  <c r="EN20" i="9"/>
  <c r="BA21" i="9"/>
  <c r="BA20" i="9"/>
  <c r="BA23" i="9" s="1"/>
  <c r="BA19" i="9"/>
  <c r="BA27" i="9" s="1" a="1"/>
  <c r="BA27" i="9" s="1"/>
  <c r="BA22" i="9"/>
  <c r="CN20" i="9"/>
  <c r="CN19" i="9"/>
  <c r="CN27" i="9" s="1" a="1"/>
  <c r="CN27" i="9" s="1"/>
  <c r="CN22" i="9"/>
  <c r="CN21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2" i="9"/>
  <c r="A120" i="9"/>
  <c r="A108" i="9"/>
  <c r="A96" i="9"/>
  <c r="A84" i="9"/>
  <c r="A72" i="9"/>
  <c r="A60" i="9"/>
  <c r="A48" i="9"/>
  <c r="A36" i="9"/>
  <c r="A24" i="9"/>
  <c r="A12" i="9"/>
  <c r="A119" i="9"/>
  <c r="A107" i="9"/>
  <c r="A95" i="9"/>
  <c r="A83" i="9"/>
  <c r="A71" i="9"/>
  <c r="A59" i="9"/>
  <c r="A47" i="9"/>
  <c r="A35" i="9"/>
  <c r="A23" i="9"/>
  <c r="A11" i="9"/>
  <c r="A118" i="9"/>
  <c r="A106" i="9"/>
  <c r="A94" i="9"/>
  <c r="A82" i="9"/>
  <c r="A70" i="9"/>
  <c r="A58" i="9"/>
  <c r="A46" i="9"/>
  <c r="A34" i="9"/>
  <c r="A22" i="9"/>
  <c r="A10" i="9"/>
  <c r="A117" i="9"/>
  <c r="A105" i="9"/>
  <c r="A93" i="9"/>
  <c r="A81" i="9"/>
  <c r="A69" i="9"/>
  <c r="A57" i="9"/>
  <c r="A45" i="9"/>
  <c r="A33" i="9"/>
  <c r="A21" i="9"/>
  <c r="A9" i="9"/>
  <c r="A116" i="9"/>
  <c r="A104" i="9"/>
  <c r="A92" i="9"/>
  <c r="A80" i="9"/>
  <c r="A68" i="9"/>
  <c r="A56" i="9"/>
  <c r="A44" i="9"/>
  <c r="A32" i="9"/>
  <c r="A20" i="9"/>
  <c r="A8" i="9"/>
  <c r="A115" i="9"/>
  <c r="A103" i="9"/>
  <c r="A91" i="9"/>
  <c r="A79" i="9"/>
  <c r="A67" i="9"/>
  <c r="A55" i="9"/>
  <c r="A43" i="9"/>
  <c r="A31" i="9"/>
  <c r="A19" i="9"/>
  <c r="A7" i="9"/>
  <c r="A114" i="9"/>
  <c r="A102" i="9"/>
  <c r="A90" i="9"/>
  <c r="A78" i="9"/>
  <c r="A66" i="9"/>
  <c r="A54" i="9"/>
  <c r="A42" i="9"/>
  <c r="A30" i="9"/>
  <c r="A18" i="9"/>
  <c r="A6" i="9"/>
  <c r="A113" i="9"/>
  <c r="A101" i="9"/>
  <c r="A89" i="9"/>
  <c r="A77" i="9"/>
  <c r="A65" i="9"/>
  <c r="A53" i="9"/>
  <c r="A41" i="9"/>
  <c r="A29" i="9"/>
  <c r="A17" i="9"/>
  <c r="A5" i="9"/>
  <c r="A76" i="9"/>
  <c r="A64" i="9"/>
  <c r="A52" i="9"/>
  <c r="A100" i="9"/>
  <c r="A40" i="9"/>
  <c r="A28" i="9"/>
  <c r="A16" i="9"/>
  <c r="A4" i="9"/>
  <c r="A112" i="9"/>
  <c r="A88" i="9"/>
  <c r="DD19" i="9"/>
  <c r="DD27" i="9" s="1" a="1"/>
  <c r="DD27" i="9" s="1"/>
  <c r="DD22" i="9"/>
  <c r="DD21" i="9"/>
  <c r="DD20" i="9"/>
  <c r="DD23" i="9" s="1"/>
  <c r="AQ20" i="9"/>
  <c r="AQ22" i="9"/>
  <c r="AQ21" i="9"/>
  <c r="AQ24" i="9" s="1"/>
  <c r="AQ19" i="9"/>
  <c r="AQ27" i="9" s="1" a="1"/>
  <c r="AQ27" i="9" s="1"/>
  <c r="CI22" i="9"/>
  <c r="CI21" i="9"/>
  <c r="CI20" i="9"/>
  <c r="CI23" i="9" s="1"/>
  <c r="CI19" i="9"/>
  <c r="CI27" i="9" s="1" a="1"/>
  <c r="CI27" i="9" s="1"/>
  <c r="BC20" i="9"/>
  <c r="BC19" i="9"/>
  <c r="BC27" i="9" s="1" a="1"/>
  <c r="BC27" i="9" s="1"/>
  <c r="BC22" i="9"/>
  <c r="BC21" i="9"/>
  <c r="BC24" i="9" s="1"/>
  <c r="AV19" i="9"/>
  <c r="AV27" i="9" s="1" a="1"/>
  <c r="AV27" i="9" s="1"/>
  <c r="AV22" i="9"/>
  <c r="AV21" i="9"/>
  <c r="AV20" i="9"/>
  <c r="AV23" i="9" s="1"/>
  <c r="ET37" i="9" a="1"/>
  <c r="ET37" i="9" s="1"/>
  <c r="ET32" i="9" a="1"/>
  <c r="ET32" i="9" s="1"/>
  <c r="BL21" i="9"/>
  <c r="BL24" i="9" s="1"/>
  <c r="BL20" i="9"/>
  <c r="BL19" i="9"/>
  <c r="BL27" i="9" s="1" a="1"/>
  <c r="BL27" i="9" s="1"/>
  <c r="BL22" i="9"/>
  <c r="EL19" i="9"/>
  <c r="EL27" i="9" s="1" a="1"/>
  <c r="EL27" i="9" s="1"/>
  <c r="EL22" i="9"/>
  <c r="EL21" i="9"/>
  <c r="EL20" i="9"/>
  <c r="EL23" i="9" s="1"/>
  <c r="CY20" i="9"/>
  <c r="CY19" i="9"/>
  <c r="CY27" i="9" s="1" a="1"/>
  <c r="CY27" i="9" s="1"/>
  <c r="CY22" i="9"/>
  <c r="CY21" i="9"/>
  <c r="DJ31" i="9" a="1"/>
  <c r="DJ31" i="9" s="1"/>
  <c r="DJ25" i="9"/>
  <c r="CC20" i="9"/>
  <c r="CC19" i="9"/>
  <c r="CC27" i="9" s="1" a="1"/>
  <c r="CC27" i="9" s="1"/>
  <c r="CC22" i="9"/>
  <c r="CC21" i="9"/>
  <c r="CC24" i="9" s="1"/>
  <c r="BP20" i="9"/>
  <c r="BP19" i="9"/>
  <c r="BP27" i="9" s="1" a="1"/>
  <c r="BP27" i="9" s="1"/>
  <c r="BP22" i="9"/>
  <c r="BP21" i="9"/>
  <c r="BP24" i="9" s="1"/>
  <c r="AB17" i="9"/>
  <c r="AB15" i="9"/>
  <c r="F12" i="3" s="1"/>
  <c r="CL28" i="9" a="1"/>
  <c r="CL28" i="9" s="1"/>
  <c r="DH21" i="9"/>
  <c r="DH20" i="9"/>
  <c r="DH19" i="9"/>
  <c r="DH27" i="9" s="1" a="1"/>
  <c r="DH27" i="9" s="1"/>
  <c r="DH22" i="9"/>
  <c r="CU22" i="9"/>
  <c r="CU21" i="9"/>
  <c r="CU20" i="9"/>
  <c r="CU19" i="9"/>
  <c r="CU27" i="9" s="1" a="1"/>
  <c r="CU27" i="9" s="1"/>
  <c r="EF21" i="9"/>
  <c r="EF20" i="9"/>
  <c r="EF23" i="9" s="1"/>
  <c r="EF19" i="9"/>
  <c r="EF27" i="9" s="1" a="1"/>
  <c r="EF27" i="9" s="1"/>
  <c r="EF22" i="9"/>
  <c r="BB31" i="9" a="1"/>
  <c r="BB31" i="9" s="1"/>
  <c r="BB25" i="9"/>
  <c r="BB37" i="9" a="1"/>
  <c r="BB37" i="9" s="1"/>
  <c r="BB32" i="9" a="1"/>
  <c r="BB32" i="9" s="1"/>
  <c r="DS22" i="9"/>
  <c r="DS21" i="9"/>
  <c r="DS20" i="9"/>
  <c r="DS19" i="9"/>
  <c r="DS27" i="9" s="1" a="1"/>
  <c r="DS27" i="9" s="1"/>
  <c r="EU20" i="9"/>
  <c r="EU19" i="9"/>
  <c r="EU27" i="9" s="1" a="1"/>
  <c r="EU27" i="9" s="1"/>
  <c r="EU22" i="9"/>
  <c r="EU21" i="9"/>
  <c r="DV31" i="9" a="1"/>
  <c r="DV31" i="9" s="1"/>
  <c r="DV25" i="9"/>
  <c r="DY20" i="9"/>
  <c r="DY19" i="9"/>
  <c r="DY27" i="9" s="1" a="1"/>
  <c r="DY27" i="9" s="1"/>
  <c r="DY22" i="9"/>
  <c r="DY21" i="9"/>
  <c r="CW21" i="9"/>
  <c r="CW20" i="9"/>
  <c r="CW19" i="9"/>
  <c r="CW27" i="9" s="1" a="1"/>
  <c r="CW27" i="9" s="1"/>
  <c r="CW22" i="9"/>
  <c r="BV22" i="9"/>
  <c r="BV21" i="9"/>
  <c r="BV20" i="9"/>
  <c r="BV23" i="9" s="1"/>
  <c r="BV19" i="9"/>
  <c r="BV27" i="9" s="1" a="1"/>
  <c r="BV27" i="9" s="1"/>
  <c r="ET26" i="9"/>
  <c r="ET28" i="9" a="1"/>
  <c r="ET28" i="9" s="1"/>
  <c r="BH19" i="9"/>
  <c r="BH27" i="9" s="1" a="1"/>
  <c r="BH27" i="9" s="1"/>
  <c r="BH22" i="9"/>
  <c r="BH21" i="9"/>
  <c r="BH20" i="9"/>
  <c r="BH23" i="9" s="1"/>
  <c r="DG22" i="9"/>
  <c r="DG21" i="9"/>
  <c r="DG24" i="9" s="1"/>
  <c r="DG20" i="9"/>
  <c r="DG19" i="9"/>
  <c r="DG27" i="9" s="1" a="1"/>
  <c r="DG27" i="9" s="1"/>
  <c r="CS22" i="9"/>
  <c r="CS21" i="9"/>
  <c r="CS20" i="9"/>
  <c r="CS19" i="9"/>
  <c r="CS27" i="9" s="1" a="1"/>
  <c r="CS27" i="9" s="1"/>
  <c r="EH25" i="9"/>
  <c r="EH31" i="9" s="1" a="1"/>
  <c r="EH31" i="9" s="1"/>
  <c r="EE22" i="9"/>
  <c r="EE21" i="9"/>
  <c r="EE20" i="9"/>
  <c r="EE19" i="9"/>
  <c r="EE27" i="9" s="1" a="1"/>
  <c r="EE27" i="9" s="1"/>
  <c r="EG21" i="9"/>
  <c r="EG24" i="9" s="1"/>
  <c r="EG20" i="9"/>
  <c r="EG19" i="9"/>
  <c r="EG27" i="9" s="1" a="1"/>
  <c r="EG27" i="9" s="1"/>
  <c r="EG22" i="9"/>
  <c r="EQ22" i="9"/>
  <c r="EQ21" i="9"/>
  <c r="EQ24" i="9" s="1"/>
  <c r="EQ20" i="9"/>
  <c r="EQ19" i="9"/>
  <c r="EQ27" i="9" s="1" a="1"/>
  <c r="EQ27" i="9" s="1"/>
  <c r="DJ37" i="9" a="1"/>
  <c r="DJ37" i="9" s="1"/>
  <c r="DJ32" i="9" a="1"/>
  <c r="DJ32" i="9" s="1"/>
  <c r="CZ20" i="9"/>
  <c r="CZ19" i="9"/>
  <c r="CZ27" i="9" s="1" a="1"/>
  <c r="CZ27" i="9" s="1"/>
  <c r="CZ22" i="9"/>
  <c r="CZ21" i="9"/>
  <c r="FA22" i="9"/>
  <c r="FA21" i="9"/>
  <c r="FA20" i="9"/>
  <c r="FA19" i="9"/>
  <c r="FA27" i="9" s="1" a="1"/>
  <c r="FA27" i="9" s="1"/>
  <c r="AP25" i="9"/>
  <c r="AP30" i="9" s="1" a="1"/>
  <c r="AP30" i="9" s="1"/>
  <c r="CE19" i="9"/>
  <c r="CE27" i="9" s="1" a="1"/>
  <c r="CE27" i="9" s="1"/>
  <c r="CE22" i="9"/>
  <c r="CE21" i="9"/>
  <c r="CE20" i="9"/>
  <c r="CE23" i="9" s="1"/>
  <c r="DV37" i="9" a="1"/>
  <c r="DV37" i="9" s="1"/>
  <c r="DV32" i="9" a="1"/>
  <c r="DV32" i="9" s="1"/>
  <c r="CD19" i="9"/>
  <c r="CD27" i="9" s="1" a="1"/>
  <c r="CD27" i="9" s="1"/>
  <c r="CD22" i="9"/>
  <c r="CD21" i="9"/>
  <c r="CD20" i="9"/>
  <c r="CD23" i="9" s="1"/>
  <c r="DU21" i="9"/>
  <c r="DU20" i="9"/>
  <c r="DU19" i="9"/>
  <c r="DU27" i="9" s="1" a="1"/>
  <c r="DU27" i="9" s="1"/>
  <c r="DU22" i="9"/>
  <c r="AX22" i="9"/>
  <c r="AX21" i="9"/>
  <c r="AX20" i="9"/>
  <c r="AX23" i="9" s="1"/>
  <c r="AX19" i="9"/>
  <c r="AX27" i="9" s="1" a="1"/>
  <c r="AX27" i="9" s="1"/>
  <c r="DO19" i="9"/>
  <c r="DO27" i="9" s="1" a="1"/>
  <c r="DO27" i="9" s="1"/>
  <c r="DO22" i="9"/>
  <c r="DO21" i="9"/>
  <c r="DO20" i="9"/>
  <c r="DO23" i="9" s="1"/>
  <c r="BX21" i="9"/>
  <c r="BX20" i="9"/>
  <c r="BX19" i="9"/>
  <c r="BX27" i="9" s="1" a="1"/>
  <c r="BX27" i="9" s="1"/>
  <c r="BX22" i="9"/>
  <c r="EA19" i="9"/>
  <c r="EA27" i="9" s="1" a="1"/>
  <c r="EA27" i="9" s="1"/>
  <c r="EA22" i="9"/>
  <c r="EA21" i="9"/>
  <c r="EA24" i="9" s="1"/>
  <c r="EA20" i="9"/>
  <c r="ET29" i="9" a="1"/>
  <c r="ET29" i="9" s="1"/>
  <c r="ET30" i="9" a="1"/>
  <c r="ET30" i="9" s="1"/>
  <c r="BT19" i="9"/>
  <c r="BT27" i="9" s="1" a="1"/>
  <c r="BT27" i="9" s="1"/>
  <c r="BT22" i="9"/>
  <c r="BT21" i="9"/>
  <c r="BT20" i="9"/>
  <c r="BT23" i="9" s="1"/>
  <c r="EH37" i="9" a="1"/>
  <c r="EH37" i="9" s="1"/>
  <c r="EH32" i="9" a="1"/>
  <c r="EH32" i="9" s="1"/>
  <c r="CF19" i="9"/>
  <c r="CF27" i="9" s="1" a="1"/>
  <c r="CF27" i="9" s="1"/>
  <c r="CF22" i="9"/>
  <c r="CF21" i="9"/>
  <c r="CF24" i="9" s="1"/>
  <c r="CF20" i="9"/>
  <c r="CR19" i="9"/>
  <c r="CR27" i="9" s="1" a="1"/>
  <c r="CR27" i="9" s="1"/>
  <c r="CR22" i="9"/>
  <c r="CR21" i="9"/>
  <c r="CR20" i="9"/>
  <c r="CR23" i="9" s="1"/>
  <c r="DJ23" i="9"/>
  <c r="BR19" i="9"/>
  <c r="BR27" i="9" s="1" a="1"/>
  <c r="BR27" i="9" s="1"/>
  <c r="BR22" i="9"/>
  <c r="BR21" i="9"/>
  <c r="BR20" i="9"/>
  <c r="BB28" i="9" a="1"/>
  <c r="BB28" i="9" s="1"/>
  <c r="BB26" i="9"/>
  <c r="BB24" i="9"/>
  <c r="CT22" i="9"/>
  <c r="CT21" i="9"/>
  <c r="CT20" i="9"/>
  <c r="CT19" i="9"/>
  <c r="CT27" i="9" s="1" a="1"/>
  <c r="CT27" i="9" s="1"/>
  <c r="AP37" i="9" a="1"/>
  <c r="AP37" i="9" s="1"/>
  <c r="AP32" i="9" a="1"/>
  <c r="AP32" i="9" s="1"/>
  <c r="DV23" i="9"/>
  <c r="EZ19" i="9"/>
  <c r="EZ27" i="9" s="1" a="1"/>
  <c r="EZ27" i="9" s="1"/>
  <c r="EZ22" i="9"/>
  <c r="EZ21" i="9"/>
  <c r="EZ20" i="9"/>
  <c r="BK22" i="9"/>
  <c r="BK21" i="9"/>
  <c r="BK20" i="9"/>
  <c r="BK19" i="9"/>
  <c r="BK27" i="9" s="1" a="1"/>
  <c r="BK27" i="9" s="1"/>
  <c r="EK20" i="9"/>
  <c r="EK19" i="9"/>
  <c r="EK27" i="9" s="1" a="1"/>
  <c r="EK27" i="9" s="1"/>
  <c r="EK22" i="9"/>
  <c r="EK21" i="9"/>
  <c r="BU22" i="9"/>
  <c r="BU21" i="9"/>
  <c r="BU20" i="9"/>
  <c r="BU19" i="9"/>
  <c r="BU27" i="9" s="1" a="1"/>
  <c r="BU27" i="9" s="1"/>
  <c r="BN25" i="9"/>
  <c r="BN31" i="9" s="1" a="1"/>
  <c r="BN31" i="9" s="1"/>
  <c r="CH22" i="9"/>
  <c r="CH21" i="9"/>
  <c r="CH20" i="9"/>
  <c r="CH23" i="9" s="1"/>
  <c r="CH19" i="9"/>
  <c r="CH27" i="9" s="1" a="1"/>
  <c r="CH27" i="9" s="1"/>
  <c r="DI21" i="9"/>
  <c r="DI24" i="9" s="1"/>
  <c r="DI20" i="9"/>
  <c r="DI19" i="9"/>
  <c r="DI27" i="9" s="1" a="1"/>
  <c r="DI27" i="9" s="1"/>
  <c r="DI22" i="9"/>
  <c r="EH23" i="9"/>
  <c r="CV21" i="9"/>
  <c r="CV20" i="9"/>
  <c r="CV19" i="9"/>
  <c r="CV27" i="9" s="1" a="1"/>
  <c r="CV27" i="9" s="1"/>
  <c r="CV22" i="9"/>
  <c r="DJ29" i="9" a="1"/>
  <c r="DJ29" i="9" s="1"/>
  <c r="DJ30" i="9" a="1"/>
  <c r="DJ30" i="9" s="1"/>
  <c r="BD20" i="9"/>
  <c r="BD19" i="9"/>
  <c r="BD27" i="9" s="1" a="1"/>
  <c r="BD27" i="9" s="1"/>
  <c r="BD22" i="9"/>
  <c r="BD21" i="9"/>
  <c r="BD24" i="9" s="1"/>
  <c r="AR20" i="9"/>
  <c r="AR19" i="9"/>
  <c r="AR27" i="9" s="1" a="1"/>
  <c r="AR27" i="9" s="1"/>
  <c r="AR22" i="9"/>
  <c r="AR21" i="9"/>
  <c r="FB22" i="9"/>
  <c r="FB21" i="9"/>
  <c r="FB20" i="9"/>
  <c r="FB19" i="9"/>
  <c r="FB27" i="9" s="1" a="1"/>
  <c r="FB27" i="9" s="1"/>
  <c r="AO21" i="9"/>
  <c r="AO20" i="9"/>
  <c r="AO23" i="9" s="1"/>
  <c r="AO19" i="9"/>
  <c r="AO27" i="9" s="1" a="1"/>
  <c r="AO27" i="9" s="1"/>
  <c r="AO22" i="9"/>
  <c r="AP28" i="9" a="1"/>
  <c r="AP28" i="9" s="1"/>
  <c r="DV30" i="9" a="1"/>
  <c r="DV30" i="9" s="1"/>
  <c r="DV29" i="9" a="1"/>
  <c r="DV29" i="9" s="1"/>
  <c r="CK21" i="9"/>
  <c r="CK24" i="9" s="1"/>
  <c r="CK20" i="9"/>
  <c r="CK19" i="9"/>
  <c r="CK27" i="9" s="1" a="1"/>
  <c r="CK27" i="9" s="1"/>
  <c r="CK22" i="9"/>
  <c r="BJ22" i="9"/>
  <c r="BJ21" i="9"/>
  <c r="BJ20" i="9"/>
  <c r="BJ19" i="9"/>
  <c r="BJ27" i="9" s="1" a="1"/>
  <c r="BJ27" i="9" s="1"/>
  <c r="EW20" i="9"/>
  <c r="EW19" i="9"/>
  <c r="EW27" i="9" s="1" a="1"/>
  <c r="EW27" i="9" s="1"/>
  <c r="EW22" i="9"/>
  <c r="EW21" i="9"/>
  <c r="BN37" i="9" a="1"/>
  <c r="BN37" i="9" s="1"/>
  <c r="BN32" i="9" a="1"/>
  <c r="BN32" i="9" s="1"/>
  <c r="EM19" i="9"/>
  <c r="EM27" i="9" s="1" a="1"/>
  <c r="EM27" i="9" s="1"/>
  <c r="EM22" i="9"/>
  <c r="EM21" i="9"/>
  <c r="EM20" i="9"/>
  <c r="EM23" i="9" s="1"/>
  <c r="EH29" i="9" a="1"/>
  <c r="EH29" i="9" s="1"/>
  <c r="EH30" i="9" a="1"/>
  <c r="EH30" i="9" s="1"/>
  <c r="AT19" i="9"/>
  <c r="AT27" i="9" s="1" a="1"/>
  <c r="AT27" i="9" s="1"/>
  <c r="AT22" i="9"/>
  <c r="AT21" i="9"/>
  <c r="AT20" i="9"/>
  <c r="DP19" i="9"/>
  <c r="DP27" i="9" s="1" a="1"/>
  <c r="DP27" i="9" s="1"/>
  <c r="DP22" i="9"/>
  <c r="DP21" i="9"/>
  <c r="DP20" i="9"/>
  <c r="EY19" i="9"/>
  <c r="EY27" i="9" s="1" a="1"/>
  <c r="EY27" i="9" s="1"/>
  <c r="EY22" i="9"/>
  <c r="EY21" i="9"/>
  <c r="EY20" i="9"/>
  <c r="EY23" i="9" s="1"/>
  <c r="AS20" i="9"/>
  <c r="AS19" i="9"/>
  <c r="AS27" i="9" s="1" a="1"/>
  <c r="AS27" i="9" s="1"/>
  <c r="AS22" i="9"/>
  <c r="AS21" i="9"/>
  <c r="AU19" i="9"/>
  <c r="AU27" i="9" s="1" a="1"/>
  <c r="AU27" i="9" s="1"/>
  <c r="AU22" i="9"/>
  <c r="AU21" i="9"/>
  <c r="AU20" i="9"/>
  <c r="CL25" i="9"/>
  <c r="CL31" i="9" s="1" a="1"/>
  <c r="CL31" i="9" s="1"/>
  <c r="BZ37" i="9" a="1"/>
  <c r="BZ37" i="9" s="1"/>
  <c r="BZ32" i="9" a="1"/>
  <c r="BZ32" i="9" s="1"/>
  <c r="CQ19" i="9"/>
  <c r="CQ27" i="9" s="1" a="1"/>
  <c r="CQ27" i="9" s="1"/>
  <c r="CQ22" i="9"/>
  <c r="CQ21" i="9"/>
  <c r="CQ24" i="9" s="1"/>
  <c r="CQ20" i="9"/>
  <c r="AN21" i="9"/>
  <c r="AN20" i="9"/>
  <c r="AN19" i="9"/>
  <c r="AN27" i="9" s="1" a="1"/>
  <c r="AN27" i="9" s="1"/>
  <c r="AN22" i="9"/>
  <c r="ES37" i="9" a="1"/>
  <c r="ES37" i="9" s="1"/>
  <c r="ES32" i="9" a="1"/>
  <c r="ES32" i="9" s="1"/>
  <c r="BQ20" i="9"/>
  <c r="BQ19" i="9"/>
  <c r="BQ27" i="9" s="1" a="1"/>
  <c r="BQ27" i="9" s="1"/>
  <c r="BQ22" i="9"/>
  <c r="BQ21" i="9"/>
  <c r="BQ24" i="9" s="1"/>
  <c r="BN24" i="9"/>
  <c r="EJ20" i="9"/>
  <c r="EJ19" i="9"/>
  <c r="EJ27" i="9" s="1" a="1"/>
  <c r="EJ27" i="9" s="1"/>
  <c r="EJ22" i="9"/>
  <c r="EJ21" i="9"/>
  <c r="EJ24" i="9" s="1"/>
  <c r="EV22" i="9"/>
  <c r="EV20" i="9"/>
  <c r="EV19" i="9"/>
  <c r="EV27" i="9" s="1" a="1"/>
  <c r="EV27" i="9" s="1"/>
  <c r="EV21" i="9"/>
  <c r="EV24" i="9" s="1"/>
  <c r="DR22" i="9"/>
  <c r="DR21" i="9"/>
  <c r="DR20" i="9"/>
  <c r="DR23" i="9" s="1"/>
  <c r="DR19" i="9"/>
  <c r="DR27" i="9" s="1" a="1"/>
  <c r="DR27" i="9" s="1"/>
  <c r="DW20" i="9"/>
  <c r="DW19" i="9"/>
  <c r="DW27" i="9" s="1" a="1"/>
  <c r="DW27" i="9" s="1"/>
  <c r="DW22" i="9"/>
  <c r="DW21" i="9"/>
  <c r="DW24" i="9" s="1"/>
  <c r="EP22" i="9"/>
  <c r="EP21" i="9"/>
  <c r="EP20" i="9"/>
  <c r="EP19" i="9"/>
  <c r="EP27" i="9" s="1" a="1"/>
  <c r="EP27" i="9" s="1"/>
  <c r="DK20" i="9"/>
  <c r="DK19" i="9"/>
  <c r="DK27" i="9" s="1" a="1"/>
  <c r="DK27" i="9" s="1"/>
  <c r="DK22" i="9"/>
  <c r="DK21" i="9"/>
  <c r="CV24" i="9" l="1"/>
  <c r="BU23" i="9"/>
  <c r="EZ24" i="9"/>
  <c r="AX24" i="9"/>
  <c r="CW23" i="9"/>
  <c r="EO23" i="9"/>
  <c r="DX23" i="9"/>
  <c r="EI23" i="9"/>
  <c r="AN24" i="9"/>
  <c r="EW24" i="9"/>
  <c r="AT24" i="9"/>
  <c r="AT29" i="9" s="1" a="1"/>
  <c r="AT29" i="9" s="1"/>
  <c r="EE24" i="9"/>
  <c r="DQ23" i="9"/>
  <c r="AW23" i="9"/>
  <c r="DL23" i="9"/>
  <c r="AT23" i="9"/>
  <c r="BR24" i="9"/>
  <c r="DY24" i="9"/>
  <c r="DS24" i="9"/>
  <c r="CU24" i="9"/>
  <c r="EB24" i="9"/>
  <c r="BX23" i="9"/>
  <c r="DU23" i="9"/>
  <c r="DU26" i="9" s="1"/>
  <c r="DK23" i="9"/>
  <c r="DK28" i="9" s="1" a="1"/>
  <c r="DK28" i="9" s="1"/>
  <c r="DF23" i="9"/>
  <c r="CG23" i="9"/>
  <c r="ER23" i="9"/>
  <c r="BJ24" i="9"/>
  <c r="EK23" i="9"/>
  <c r="DE24" i="9"/>
  <c r="BW24" i="9"/>
  <c r="AM23" i="9"/>
  <c r="BL23" i="9"/>
  <c r="ED24" i="9"/>
  <c r="AM24" i="9"/>
  <c r="AM29" i="9" s="1" a="1"/>
  <c r="AM29" i="9" s="1"/>
  <c r="BG24" i="9"/>
  <c r="CJ24" i="9"/>
  <c r="EP23" i="9"/>
  <c r="DP23" i="9"/>
  <c r="BO24" i="9"/>
  <c r="BM23" i="9"/>
  <c r="DN23" i="9"/>
  <c r="DM24" i="9"/>
  <c r="EX23" i="9"/>
  <c r="AU23" i="9"/>
  <c r="BK24" i="9"/>
  <c r="DG23" i="9"/>
  <c r="DG28" i="9" s="1" a="1"/>
  <c r="DG28" i="9" s="1"/>
  <c r="CY24" i="9"/>
  <c r="CY29" i="9" s="1" a="1"/>
  <c r="CY29" i="9" s="1"/>
  <c r="CI24" i="9"/>
  <c r="CN24" i="9"/>
  <c r="CO24" i="9"/>
  <c r="EX24" i="9"/>
  <c r="AP40" i="9" a="1"/>
  <c r="AP40" i="9" s="1"/>
  <c r="AP35" i="9" a="1"/>
  <c r="AP35" i="9" s="1"/>
  <c r="CL41" i="9" a="1"/>
  <c r="CL41" i="9" s="1"/>
  <c r="CL36" i="9" a="1"/>
  <c r="CL36" i="9" s="1"/>
  <c r="BN41" i="9" a="1"/>
  <c r="BN41" i="9" s="1"/>
  <c r="BN36" i="9" a="1"/>
  <c r="BN36" i="9" s="1"/>
  <c r="EH41" i="9" a="1"/>
  <c r="EH41" i="9" s="1"/>
  <c r="EH36" i="9" a="1"/>
  <c r="EH36" i="9" s="1"/>
  <c r="DR28" i="9" a="1"/>
  <c r="DR28" i="9" s="1"/>
  <c r="AP38" i="9" a="1"/>
  <c r="AP38" i="9" s="1"/>
  <c r="AP33" i="9" a="1"/>
  <c r="AP33" i="9" s="1"/>
  <c r="AP42" i="9" s="1"/>
  <c r="CE28" i="9" a="1"/>
  <c r="CE28" i="9" s="1"/>
  <c r="AO31" i="9" a="1"/>
  <c r="AO31" i="9" s="1"/>
  <c r="AO25" i="9"/>
  <c r="BP29" i="9" a="1"/>
  <c r="BP29" i="9" s="1"/>
  <c r="DT29" i="9" a="1"/>
  <c r="DT29" i="9" s="1"/>
  <c r="BG37" i="9" a="1"/>
  <c r="BG37" i="9" s="1"/>
  <c r="BG32" i="9" a="1"/>
  <c r="BG32" i="9" s="1"/>
  <c r="DI29" i="9" a="1"/>
  <c r="DI29" i="9" s="1"/>
  <c r="DK24" i="9"/>
  <c r="DR37" i="9" a="1"/>
  <c r="DR37" i="9" s="1"/>
  <c r="DR32" i="9" a="1"/>
  <c r="DR32" i="9" s="1"/>
  <c r="BN30" i="9" a="1"/>
  <c r="BN30" i="9" s="1"/>
  <c r="BN29" i="9" a="1"/>
  <c r="BN29" i="9" s="1"/>
  <c r="CQ29" i="9" a="1"/>
  <c r="CQ29" i="9" s="1"/>
  <c r="AS25" i="9"/>
  <c r="AS31" i="9" s="1" a="1"/>
  <c r="AS31" i="9" s="1"/>
  <c r="EW31" i="9" a="1"/>
  <c r="EW31" i="9" s="1"/>
  <c r="EW25" i="9"/>
  <c r="DV35" i="9" a="1"/>
  <c r="DV35" i="9" s="1"/>
  <c r="DV40" i="9" a="1"/>
  <c r="DV40" i="9" s="1"/>
  <c r="AR31" i="9" a="1"/>
  <c r="AR31" i="9" s="1"/>
  <c r="AR25" i="9"/>
  <c r="CV29" i="9" a="1"/>
  <c r="CV29" i="9" s="1"/>
  <c r="BU37" i="9" a="1"/>
  <c r="BU37" i="9" s="1"/>
  <c r="BU32" i="9" a="1"/>
  <c r="BU32" i="9" s="1"/>
  <c r="EZ23" i="9"/>
  <c r="CF29" i="9" a="1"/>
  <c r="CF29" i="9" s="1"/>
  <c r="EA29" i="9" a="1"/>
  <c r="EA29" i="9" s="1"/>
  <c r="AX26" i="9"/>
  <c r="AX28" i="9" a="1"/>
  <c r="AX28" i="9" s="1"/>
  <c r="CZ31" i="9" a="1"/>
  <c r="CZ31" i="9" s="1"/>
  <c r="CZ25" i="9"/>
  <c r="EG29" i="9" a="1"/>
  <c r="EG29" i="9" s="1"/>
  <c r="BV31" i="9" a="1"/>
  <c r="BV31" i="9" s="1"/>
  <c r="BV25" i="9"/>
  <c r="EU25" i="9"/>
  <c r="EU31" i="9" s="1" a="1"/>
  <c r="EU31" i="9" s="1"/>
  <c r="EF37" i="9" a="1"/>
  <c r="EF37" i="9" s="1"/>
  <c r="EF32" i="9" a="1"/>
  <c r="EF32" i="9" s="1"/>
  <c r="CL26" i="9"/>
  <c r="DJ41" i="9" a="1"/>
  <c r="DJ41" i="9" s="1"/>
  <c r="DJ36" i="9" a="1"/>
  <c r="DJ36" i="9" s="1"/>
  <c r="BL29" i="9" a="1"/>
  <c r="BL29" i="9" s="1"/>
  <c r="CI28" i="9" a="1"/>
  <c r="CI28" i="9" s="1"/>
  <c r="EN37" i="9" a="1"/>
  <c r="EN37" i="9" s="1"/>
  <c r="EN32" i="9" a="1"/>
  <c r="EN32" i="9" s="1"/>
  <c r="ED25" i="9"/>
  <c r="ED31" i="9" s="1" a="1"/>
  <c r="ED31" i="9" s="1"/>
  <c r="DA28" i="9" a="1"/>
  <c r="DA28" i="9" s="1"/>
  <c r="DT31" i="9" a="1"/>
  <c r="DT31" i="9" s="1"/>
  <c r="DT25" i="9"/>
  <c r="DT30" i="9" s="1" a="1"/>
  <c r="DT30" i="9" s="1"/>
  <c r="DE31" i="9" a="1"/>
  <c r="DE31" i="9" s="1"/>
  <c r="DE25" i="9"/>
  <c r="BW25" i="9"/>
  <c r="BW31" i="9" s="1" a="1"/>
  <c r="BW31" i="9" s="1"/>
  <c r="BM37" i="9" a="1"/>
  <c r="BM37" i="9" s="1"/>
  <c r="BM32" i="9" a="1"/>
  <c r="BM32" i="9" s="1"/>
  <c r="CA28" i="9" a="1"/>
  <c r="CA28" i="9" s="1"/>
  <c r="DC37" i="9" a="1"/>
  <c r="DC37" i="9" s="1"/>
  <c r="DC32" i="9" a="1"/>
  <c r="DC32" i="9" s="1"/>
  <c r="BG23" i="9"/>
  <c r="CJ28" i="9" a="1"/>
  <c r="CJ28" i="9" s="1"/>
  <c r="DF29" i="9" a="1"/>
  <c r="DF29" i="9" s="1"/>
  <c r="CG29" i="9" a="1"/>
  <c r="CG29" i="9" s="1"/>
  <c r="ER28" i="9" a="1"/>
  <c r="ER28" i="9" s="1"/>
  <c r="BF23" i="9"/>
  <c r="EW37" i="9" a="1"/>
  <c r="EW37" i="9" s="1"/>
  <c r="EW32" i="9" a="1"/>
  <c r="EW32" i="9" s="1"/>
  <c r="CZ37" i="9" a="1"/>
  <c r="CZ37" i="9" s="1"/>
  <c r="CZ32" i="9" a="1"/>
  <c r="CZ32" i="9" s="1"/>
  <c r="CI29" i="9" a="1"/>
  <c r="CI29" i="9" s="1"/>
  <c r="CO29" i="9" a="1"/>
  <c r="CO29" i="9" s="1"/>
  <c r="BI37" i="9" a="1"/>
  <c r="BI37" i="9" s="1"/>
  <c r="BI32" i="9" a="1"/>
  <c r="BI32" i="9" s="1"/>
  <c r="CX30" i="9" a="1"/>
  <c r="CX30" i="9" s="1"/>
  <c r="CX29" i="9" a="1"/>
  <c r="CX29" i="9" s="1"/>
  <c r="DT37" i="9" a="1"/>
  <c r="DT37" i="9" s="1"/>
  <c r="DT32" i="9" a="1"/>
  <c r="DT32" i="9" s="1"/>
  <c r="BO29" i="9" a="1"/>
  <c r="BO29" i="9" s="1"/>
  <c r="AK37" i="9" a="1"/>
  <c r="AK37" i="9" s="1"/>
  <c r="AK32" i="9" a="1"/>
  <c r="AK32" i="9" s="1"/>
  <c r="BM28" i="9" a="1"/>
  <c r="BM28" i="9" s="1"/>
  <c r="DN28" i="9" a="1"/>
  <c r="DN28" i="9" s="1"/>
  <c r="DM29" i="9" a="1"/>
  <c r="DM29" i="9" s="1"/>
  <c r="AM31" i="9" a="1"/>
  <c r="AM31" i="9" s="1"/>
  <c r="AM25" i="9"/>
  <c r="BG29" i="9" a="1"/>
  <c r="BG29" i="9" s="1"/>
  <c r="CJ29" i="9" a="1"/>
  <c r="CJ29" i="9" s="1"/>
  <c r="DF31" i="9" a="1"/>
  <c r="DF31" i="9" s="1"/>
  <c r="DF25" i="9"/>
  <c r="DF30" i="9" s="1" a="1"/>
  <c r="DF30" i="9" s="1"/>
  <c r="CG25" i="9"/>
  <c r="CG30" i="9" s="1" a="1"/>
  <c r="CG30" i="9" s="1"/>
  <c r="ER29" i="9" a="1"/>
  <c r="ER29" i="9" s="1"/>
  <c r="BF29" i="9" a="1"/>
  <c r="BF29" i="9" s="1"/>
  <c r="DK37" i="9" a="1"/>
  <c r="DK37" i="9" s="1"/>
  <c r="DK32" i="9" a="1"/>
  <c r="DK32" i="9" s="1"/>
  <c r="DR24" i="9"/>
  <c r="BQ31" i="9" a="1"/>
  <c r="BQ31" i="9" s="1"/>
  <c r="BQ25" i="9"/>
  <c r="CQ37" i="9" a="1"/>
  <c r="CQ37" i="9" s="1"/>
  <c r="CQ32" i="9" a="1"/>
  <c r="CQ32" i="9" s="1"/>
  <c r="AS23" i="9"/>
  <c r="AT37" i="9" a="1"/>
  <c r="AT37" i="9" s="1"/>
  <c r="AT32" i="9" a="1"/>
  <c r="AT32" i="9" s="1"/>
  <c r="EW23" i="9"/>
  <c r="AP26" i="9"/>
  <c r="AR23" i="9"/>
  <c r="DI31" i="9" a="1"/>
  <c r="DI31" i="9" s="1"/>
  <c r="DI25" i="9"/>
  <c r="DI30" i="9" s="1" a="1"/>
  <c r="DI30" i="9" s="1"/>
  <c r="BU24" i="9"/>
  <c r="EZ25" i="9"/>
  <c r="EZ31" i="9" s="1" a="1"/>
  <c r="EZ31" i="9" s="1"/>
  <c r="BR23" i="9"/>
  <c r="CF37" i="9" a="1"/>
  <c r="CF37" i="9" s="1"/>
  <c r="CF32" i="9" a="1"/>
  <c r="CF32" i="9" s="1"/>
  <c r="EA37" i="9" a="1"/>
  <c r="EA37" i="9" s="1"/>
  <c r="EA32" i="9" a="1"/>
  <c r="EA32" i="9" s="1"/>
  <c r="AX25" i="9"/>
  <c r="AX31" i="9" s="1" a="1"/>
  <c r="AX31" i="9" s="1"/>
  <c r="CE24" i="9"/>
  <c r="CZ23" i="9"/>
  <c r="EE23" i="9"/>
  <c r="DG31" i="9" a="1"/>
  <c r="DG31" i="9" s="1"/>
  <c r="DG25" i="9"/>
  <c r="CW37" i="9" a="1"/>
  <c r="CW37" i="9" s="1"/>
  <c r="CW32" i="9" a="1"/>
  <c r="CW32" i="9" s="1"/>
  <c r="EU23" i="9"/>
  <c r="EF24" i="9"/>
  <c r="CY31" i="9" a="1"/>
  <c r="CY31" i="9" s="1"/>
  <c r="CY25" i="9"/>
  <c r="CY30" i="9" s="1" a="1"/>
  <c r="CY30" i="9" s="1"/>
  <c r="CI25" i="9"/>
  <c r="CI26" i="9" s="1"/>
  <c r="CN25" i="9"/>
  <c r="CN31" i="9" s="1" a="1"/>
  <c r="CN31" i="9" s="1"/>
  <c r="CO25" i="9"/>
  <c r="CO30" i="9" s="1" a="1"/>
  <c r="CO30" i="9" s="1"/>
  <c r="BI23" i="9"/>
  <c r="DZ23" i="9"/>
  <c r="DT23" i="9"/>
  <c r="BO25" i="9"/>
  <c r="BO31" i="9" s="1" a="1"/>
  <c r="BO31" i="9" s="1"/>
  <c r="AK23" i="9"/>
  <c r="BM24" i="9"/>
  <c r="DN24" i="9"/>
  <c r="DM25" i="9"/>
  <c r="DM31" i="9" s="1" a="1"/>
  <c r="DM31" i="9" s="1"/>
  <c r="DX24" i="9"/>
  <c r="BG25" i="9"/>
  <c r="BG30" i="9" s="1" a="1"/>
  <c r="BG30" i="9" s="1"/>
  <c r="BY25" i="9"/>
  <c r="BY31" i="9" s="1" a="1"/>
  <c r="BY31" i="9" s="1"/>
  <c r="EX28" i="9" a="1"/>
  <c r="EX28" i="9" s="1"/>
  <c r="AY37" i="9" a="1"/>
  <c r="AY37" i="9" s="1"/>
  <c r="AY32" i="9" a="1"/>
  <c r="AY32" i="9" s="1"/>
  <c r="BF31" i="9" a="1"/>
  <c r="BF31" i="9" s="1"/>
  <c r="BF25" i="9"/>
  <c r="BF30" i="9" s="1" a="1"/>
  <c r="BF30" i="9" s="1"/>
  <c r="BU28" i="9" a="1"/>
  <c r="BU28" i="9" s="1"/>
  <c r="DG29" i="9" a="1"/>
  <c r="DG29" i="9" s="1"/>
  <c r="EY28" i="9" a="1"/>
  <c r="EY28" i="9" s="1"/>
  <c r="BR29" i="9" a="1"/>
  <c r="BR29" i="9" s="1"/>
  <c r="CW28" i="9" a="1"/>
  <c r="CW28" i="9" s="1"/>
  <c r="CO37" i="9" a="1"/>
  <c r="CO37" i="9" s="1"/>
  <c r="CO32" i="9" a="1"/>
  <c r="CO32" i="9" s="1"/>
  <c r="DN31" i="9" a="1"/>
  <c r="DN31" i="9" s="1"/>
  <c r="DN25" i="9"/>
  <c r="DN26" i="9" s="1"/>
  <c r="BF37" i="9" a="1"/>
  <c r="BF37" i="9" s="1"/>
  <c r="BF32" i="9" a="1"/>
  <c r="BF32" i="9" s="1"/>
  <c r="EP37" i="9" a="1"/>
  <c r="EP37" i="9" s="1"/>
  <c r="EP32" i="9" a="1"/>
  <c r="EP32" i="9" s="1"/>
  <c r="EV29" i="9" a="1"/>
  <c r="EV29" i="9" s="1"/>
  <c r="BQ23" i="9"/>
  <c r="EY24" i="9"/>
  <c r="EH39" i="9" a="1"/>
  <c r="EH39" i="9" s="1"/>
  <c r="EH34" i="9" a="1"/>
  <c r="EH34" i="9" s="1"/>
  <c r="BJ23" i="9"/>
  <c r="AO37" i="9" a="1"/>
  <c r="AO37" i="9" s="1"/>
  <c r="AO32" i="9" a="1"/>
  <c r="AO32" i="9" s="1"/>
  <c r="BD25" i="9"/>
  <c r="BD30" i="9" s="1" a="1"/>
  <c r="BD30" i="9" s="1"/>
  <c r="DI23" i="9"/>
  <c r="EK24" i="9"/>
  <c r="DV28" i="9" a="1"/>
  <c r="DV28" i="9" s="1"/>
  <c r="DV26" i="9"/>
  <c r="BR25" i="9"/>
  <c r="BR30" i="9" s="1" a="1"/>
  <c r="BR30" i="9" s="1"/>
  <c r="BX37" i="9" a="1"/>
  <c r="BX37" i="9" s="1"/>
  <c r="BX32" i="9" a="1"/>
  <c r="BX32" i="9" s="1"/>
  <c r="DU37" i="9" a="1"/>
  <c r="DU37" i="9" s="1"/>
  <c r="DU32" i="9" a="1"/>
  <c r="DU32" i="9" s="1"/>
  <c r="CE37" i="9" a="1"/>
  <c r="CE37" i="9" s="1"/>
  <c r="CE32" i="9" a="1"/>
  <c r="CE32" i="9" s="1"/>
  <c r="EE31" i="9" a="1"/>
  <c r="EE31" i="9" s="1"/>
  <c r="EE25" i="9"/>
  <c r="BH24" i="9"/>
  <c r="CW24" i="9"/>
  <c r="DS23" i="9"/>
  <c r="CU23" i="9"/>
  <c r="BP25" i="9"/>
  <c r="BP31" i="9" s="1" a="1"/>
  <c r="BP31" i="9" s="1"/>
  <c r="CY23" i="9"/>
  <c r="AV24" i="9"/>
  <c r="AQ29" i="9" a="1"/>
  <c r="AQ29" i="9" s="1"/>
  <c r="CN23" i="9"/>
  <c r="CO23" i="9"/>
  <c r="BI31" i="9" a="1"/>
  <c r="BI31" i="9" s="1"/>
  <c r="BI25" i="9"/>
  <c r="DZ25" i="9"/>
  <c r="DZ31" i="9" s="1" a="1"/>
  <c r="DZ31" i="9" s="1"/>
  <c r="EO37" i="9" a="1"/>
  <c r="EO37" i="9" s="1"/>
  <c r="EO32" i="9" a="1"/>
  <c r="EO32" i="9" s="1"/>
  <c r="BO23" i="9"/>
  <c r="AK25" i="9"/>
  <c r="AK31" i="9" s="1" a="1"/>
  <c r="AK31" i="9" s="1"/>
  <c r="DN37" i="9" a="1"/>
  <c r="DN37" i="9" s="1"/>
  <c r="DN32" i="9" a="1"/>
  <c r="DN32" i="9" s="1"/>
  <c r="DM23" i="9"/>
  <c r="DX37" i="9" a="1"/>
  <c r="DX37" i="9" s="1"/>
  <c r="DX32" i="9" a="1"/>
  <c r="DX32" i="9" s="1"/>
  <c r="BY23" i="9"/>
  <c r="EX31" i="9" a="1"/>
  <c r="EX31" i="9" s="1"/>
  <c r="EX25" i="9"/>
  <c r="EX26" i="9" s="1"/>
  <c r="DL24" i="9"/>
  <c r="AY24" i="9"/>
  <c r="EI24" i="9"/>
  <c r="AV25" i="9"/>
  <c r="AQ31" i="9" a="1"/>
  <c r="AQ31" i="9" s="1"/>
  <c r="AQ25" i="9"/>
  <c r="AQ30" i="9" s="1" a="1"/>
  <c r="AQ30" i="9" s="1"/>
  <c r="BA31" i="9" a="1"/>
  <c r="BA31" i="9" s="1"/>
  <c r="BA25" i="9"/>
  <c r="BS28" i="9" a="1"/>
  <c r="BS28" i="9" s="1"/>
  <c r="EC37" i="9" a="1"/>
  <c r="EC37" i="9" s="1"/>
  <c r="EC32" i="9" a="1"/>
  <c r="EC32" i="9" s="1"/>
  <c r="DZ37" i="9" a="1"/>
  <c r="DZ37" i="9" s="1"/>
  <c r="DZ32" i="9" a="1"/>
  <c r="DZ32" i="9" s="1"/>
  <c r="EO28" i="9" a="1"/>
  <c r="EO28" i="9" s="1"/>
  <c r="EO26" i="9"/>
  <c r="AZ25" i="9"/>
  <c r="AZ31" i="9" s="1" a="1"/>
  <c r="AZ31" i="9" s="1"/>
  <c r="ES39" i="9" a="1"/>
  <c r="ES39" i="9" s="1"/>
  <c r="ES34" i="9" a="1"/>
  <c r="ES34" i="9" s="1"/>
  <c r="BE29" i="9" a="1"/>
  <c r="BE29" i="9" s="1"/>
  <c r="BE30" i="9" a="1"/>
  <c r="BE30" i="9" s="1"/>
  <c r="DB28" i="9" a="1"/>
  <c r="DB28" i="9" s="1"/>
  <c r="CB29" i="9" a="1"/>
  <c r="CB29" i="9" s="1"/>
  <c r="DX28" i="9" a="1"/>
  <c r="DX28" i="9" s="1"/>
  <c r="CX41" i="9" a="1"/>
  <c r="CX41" i="9" s="1"/>
  <c r="CX36" i="9" a="1"/>
  <c r="CX36" i="9" s="1"/>
  <c r="BY30" i="9" a="1"/>
  <c r="BY30" i="9" s="1"/>
  <c r="BY29" i="9" a="1"/>
  <c r="BY29" i="9" s="1"/>
  <c r="EX37" i="9" a="1"/>
  <c r="EX37" i="9" s="1"/>
  <c r="EX32" i="9" a="1"/>
  <c r="EX32" i="9" s="1"/>
  <c r="DL25" i="9"/>
  <c r="DL31" i="9" s="1" a="1"/>
  <c r="DL31" i="9" s="1"/>
  <c r="AY25" i="9"/>
  <c r="AY26" i="9" s="1"/>
  <c r="EI25" i="9"/>
  <c r="AR37" i="9" a="1"/>
  <c r="AR37" i="9" s="1"/>
  <c r="AR32" i="9" a="1"/>
  <c r="AR32" i="9" s="1"/>
  <c r="AX29" i="9" a="1"/>
  <c r="AX29" i="9" s="1"/>
  <c r="AX30" i="9" a="1"/>
  <c r="AX30" i="9" s="1"/>
  <c r="EF28" i="9" a="1"/>
  <c r="EF28" i="9" s="1"/>
  <c r="AQ37" i="9" a="1"/>
  <c r="AQ37" i="9" s="1"/>
  <c r="AQ32" i="9" a="1"/>
  <c r="AQ32" i="9" s="1"/>
  <c r="BO37" i="9" a="1"/>
  <c r="BO37" i="9" s="1"/>
  <c r="BO32" i="9" a="1"/>
  <c r="BO32" i="9" s="1"/>
  <c r="BY37" i="9" a="1"/>
  <c r="BY37" i="9" s="1"/>
  <c r="BY32" i="9" a="1"/>
  <c r="BY32" i="9" s="1"/>
  <c r="BD37" i="9" a="1"/>
  <c r="BD37" i="9" s="1"/>
  <c r="BD32" i="9" a="1"/>
  <c r="BD32" i="9" s="1"/>
  <c r="BT28" i="9" a="1"/>
  <c r="BT28" i="9" s="1"/>
  <c r="EL28" i="9" a="1"/>
  <c r="EL28" i="9" s="1"/>
  <c r="EY37" i="9" a="1"/>
  <c r="EY37" i="9" s="1"/>
  <c r="EY32" i="9" a="1"/>
  <c r="EY32" i="9" s="1"/>
  <c r="EM24" i="9"/>
  <c r="BJ25" i="9"/>
  <c r="BJ31" i="9" s="1" a="1"/>
  <c r="BJ31" i="9" s="1"/>
  <c r="AO24" i="9"/>
  <c r="BD23" i="9"/>
  <c r="CH37" i="9" a="1"/>
  <c r="CH37" i="9" s="1"/>
  <c r="CH32" i="9" a="1"/>
  <c r="CH32" i="9" s="1"/>
  <c r="EK37" i="9" a="1"/>
  <c r="EK37" i="9" s="1"/>
  <c r="EK32" i="9" a="1"/>
  <c r="EK32" i="9" s="1"/>
  <c r="DJ26" i="9"/>
  <c r="DJ28" i="9" a="1"/>
  <c r="DJ28" i="9" s="1"/>
  <c r="BT24" i="9"/>
  <c r="BX24" i="9"/>
  <c r="DU24" i="9"/>
  <c r="AP31" i="9" a="1"/>
  <c r="AP31" i="9" s="1"/>
  <c r="EQ23" i="9"/>
  <c r="BH37" i="9" a="1"/>
  <c r="BH37" i="9" s="1"/>
  <c r="BH32" i="9" a="1"/>
  <c r="BH32" i="9" s="1"/>
  <c r="DY25" i="9"/>
  <c r="DY30" i="9" s="1" a="1"/>
  <c r="DY30" i="9" s="1"/>
  <c r="DS31" i="9" a="1"/>
  <c r="DS31" i="9" s="1"/>
  <c r="DS25" i="9"/>
  <c r="CU25" i="9"/>
  <c r="CU30" i="9" s="1" a="1"/>
  <c r="CU30" i="9" s="1"/>
  <c r="BP23" i="9"/>
  <c r="EL24" i="9"/>
  <c r="AV37" i="9" a="1"/>
  <c r="AV37" i="9" s="1"/>
  <c r="AV32" i="9" a="1"/>
  <c r="AV32" i="9" s="1"/>
  <c r="AQ23" i="9"/>
  <c r="BA37" i="9" a="1"/>
  <c r="BA37" i="9" s="1"/>
  <c r="BA32" i="9" a="1"/>
  <c r="BA32" i="9" s="1"/>
  <c r="BS24" i="9"/>
  <c r="EC23" i="9"/>
  <c r="EO24" i="9"/>
  <c r="AZ37" i="9" a="1"/>
  <c r="AZ37" i="9" s="1"/>
  <c r="AZ32" i="9" a="1"/>
  <c r="AZ32" i="9" s="1"/>
  <c r="ES40" i="9" a="1"/>
  <c r="ES40" i="9" s="1"/>
  <c r="ES35" i="9" a="1"/>
  <c r="ES35" i="9" s="1"/>
  <c r="BE31" i="9" a="1"/>
  <c r="BE31" i="9" s="1"/>
  <c r="BE25" i="9"/>
  <c r="DB24" i="9"/>
  <c r="CB25" i="9"/>
  <c r="CB30" i="9" s="1" a="1"/>
  <c r="CB30" i="9" s="1"/>
  <c r="BZ30" i="9" a="1"/>
  <c r="BZ30" i="9" s="1"/>
  <c r="DQ37" i="9" a="1"/>
  <c r="DQ37" i="9" s="1"/>
  <c r="DQ32" i="9" a="1"/>
  <c r="DQ32" i="9" s="1"/>
  <c r="AW37" i="9" a="1"/>
  <c r="AW37" i="9" s="1"/>
  <c r="AW32" i="9" a="1"/>
  <c r="AW32" i="9" s="1"/>
  <c r="CM29" i="9" a="1"/>
  <c r="CM29" i="9" s="1"/>
  <c r="DL37" i="9" a="1"/>
  <c r="DL37" i="9" s="1"/>
  <c r="DL32" i="9" a="1"/>
  <c r="DL32" i="9" s="1"/>
  <c r="EI37" i="9" a="1"/>
  <c r="EI37" i="9" s="1"/>
  <c r="EI32" i="9" a="1"/>
  <c r="EI32" i="9" s="1"/>
  <c r="AS37" i="9" a="1"/>
  <c r="AS37" i="9" s="1"/>
  <c r="AS32" i="9" a="1"/>
  <c r="AS32" i="9" s="1"/>
  <c r="CF25" i="9"/>
  <c r="CF30" i="9" s="1" a="1"/>
  <c r="CF30" i="9" s="1"/>
  <c r="BJ37" i="9" a="1"/>
  <c r="BJ37" i="9" s="1"/>
  <c r="BJ32" i="9" a="1"/>
  <c r="BJ32" i="9" s="1"/>
  <c r="EE30" i="9" a="1"/>
  <c r="EE30" i="9" s="1"/>
  <c r="EE29" i="9" a="1"/>
  <c r="EE29" i="9" s="1"/>
  <c r="CN37" i="9" a="1"/>
  <c r="CN37" i="9" s="1"/>
  <c r="CN32" i="9" a="1"/>
  <c r="CN32" i="9" s="1"/>
  <c r="AY28" i="9" a="1"/>
  <c r="AY28" i="9" s="1"/>
  <c r="EM28" i="9" a="1"/>
  <c r="EM28" i="9" s="1"/>
  <c r="BR37" i="9" a="1"/>
  <c r="BR37" i="9" s="1"/>
  <c r="BR32" i="9" a="1"/>
  <c r="BR32" i="9" s="1"/>
  <c r="DY29" i="9" a="1"/>
  <c r="DY29" i="9" s="1"/>
  <c r="EP25" i="9"/>
  <c r="EP31" i="9" s="1" a="1"/>
  <c r="EP31" i="9" s="1"/>
  <c r="CK31" i="9" a="1"/>
  <c r="CK31" i="9" s="1"/>
  <c r="CK25" i="9"/>
  <c r="CR28" i="9" a="1"/>
  <c r="CR28" i="9" s="1"/>
  <c r="DO28" i="9" a="1"/>
  <c r="DO28" i="9" s="1"/>
  <c r="EQ29" i="9" a="1"/>
  <c r="EQ29" i="9" s="1"/>
  <c r="CS37" i="9" a="1"/>
  <c r="CS37" i="9" s="1"/>
  <c r="CS32" i="9" a="1"/>
  <c r="CS32" i="9" s="1"/>
  <c r="ET38" i="9" a="1"/>
  <c r="ET38" i="9" s="1"/>
  <c r="ET33" i="9" a="1"/>
  <c r="ET33" i="9" s="1"/>
  <c r="ET42" i="9" s="1"/>
  <c r="DY37" i="9" a="1"/>
  <c r="DY37" i="9" s="1"/>
  <c r="DY32" i="9" a="1"/>
  <c r="DY32" i="9" s="1"/>
  <c r="DH31" i="9" a="1"/>
  <c r="DH31" i="9" s="1"/>
  <c r="DH25" i="9"/>
  <c r="CC29" i="9" a="1"/>
  <c r="CC29" i="9" s="1"/>
  <c r="EL25" i="9"/>
  <c r="EL31" i="9" s="1" a="1"/>
  <c r="EL31" i="9" s="1"/>
  <c r="BC29" i="9" a="1"/>
  <c r="BC29" i="9" s="1"/>
  <c r="DD28" i="9" a="1"/>
  <c r="DD28" i="9" s="1"/>
  <c r="BA28" i="9" a="1"/>
  <c r="BA28" i="9" s="1"/>
  <c r="BA26" i="9"/>
  <c r="BS25" i="9"/>
  <c r="BS31" i="9" s="1" a="1"/>
  <c r="BS31" i="9" s="1"/>
  <c r="EC29" i="9" a="1"/>
  <c r="EC29" i="9" s="1"/>
  <c r="ET41" i="9" a="1"/>
  <c r="ET41" i="9" s="1"/>
  <c r="ET36" i="9" a="1"/>
  <c r="ET36" i="9" s="1"/>
  <c r="EO31" i="9" a="1"/>
  <c r="EO31" i="9" s="1"/>
  <c r="EO25" i="9"/>
  <c r="AZ28" i="9" a="1"/>
  <c r="AZ28" i="9" s="1"/>
  <c r="AL37" i="9" a="1"/>
  <c r="AL37" i="9" s="1"/>
  <c r="AL32" i="9" a="1"/>
  <c r="AL32" i="9" s="1"/>
  <c r="BE37" i="9" a="1"/>
  <c r="BE37" i="9" s="1"/>
  <c r="BE32" i="9" a="1"/>
  <c r="BE32" i="9" s="1"/>
  <c r="DB25" i="9"/>
  <c r="DB31" i="9" s="1" a="1"/>
  <c r="DB31" i="9" s="1"/>
  <c r="CB37" i="9" a="1"/>
  <c r="CB37" i="9" s="1"/>
  <c r="CB32" i="9" a="1"/>
  <c r="CB32" i="9" s="1"/>
  <c r="BZ39" i="9" a="1"/>
  <c r="BZ39" i="9" s="1"/>
  <c r="BZ34" i="9" a="1"/>
  <c r="BZ34" i="9" s="1"/>
  <c r="DQ28" i="9" a="1"/>
  <c r="DQ28" i="9" s="1"/>
  <c r="AW28" i="9" a="1"/>
  <c r="AW28" i="9" s="1"/>
  <c r="CM25" i="9"/>
  <c r="CM30" i="9" s="1" a="1"/>
  <c r="CM30" i="9" s="1"/>
  <c r="DL26" i="9"/>
  <c r="DL28" i="9" a="1"/>
  <c r="DL28" i="9" s="1"/>
  <c r="EI28" i="9" a="1"/>
  <c r="EI28" i="9" s="1"/>
  <c r="DK25" i="9"/>
  <c r="DK31" i="9" s="1" a="1"/>
  <c r="DK31" i="9" s="1"/>
  <c r="EZ29" i="9" a="1"/>
  <c r="EZ29" i="9" s="1"/>
  <c r="EZ30" i="9" a="1"/>
  <c r="EZ30" i="9" s="1"/>
  <c r="EU37" i="9" a="1"/>
  <c r="EU37" i="9" s="1"/>
  <c r="EU32" i="9" a="1"/>
  <c r="EU32" i="9" s="1"/>
  <c r="DR25" i="9"/>
  <c r="DR31" i="9" s="1" a="1"/>
  <c r="DR31" i="9" s="1"/>
  <c r="EZ37" i="9" a="1"/>
  <c r="EZ37" i="9" s="1"/>
  <c r="EZ32" i="9" a="1"/>
  <c r="EZ32" i="9" s="1"/>
  <c r="BH28" i="9" a="1"/>
  <c r="BH28" i="9" s="1"/>
  <c r="AV28" i="9" a="1"/>
  <c r="AV28" i="9" s="1"/>
  <c r="AK29" i="9" a="1"/>
  <c r="AK29" i="9" s="1"/>
  <c r="AK30" i="9" a="1"/>
  <c r="AK30" i="9" s="1"/>
  <c r="ES38" i="9" a="1"/>
  <c r="ES38" i="9" s="1"/>
  <c r="ES33" i="9" a="1"/>
  <c r="ES33" i="9" s="1"/>
  <c r="ES42" i="9" s="1"/>
  <c r="BJ29" i="9" a="1"/>
  <c r="BJ29" i="9" s="1"/>
  <c r="BX28" i="9" a="1"/>
  <c r="BX28" i="9" s="1"/>
  <c r="BP37" i="9" a="1"/>
  <c r="BP37" i="9" s="1"/>
  <c r="BP32" i="9" a="1"/>
  <c r="BP32" i="9" s="1"/>
  <c r="DP28" i="9" a="1"/>
  <c r="DP28" i="9" s="1"/>
  <c r="CH28" i="9" a="1"/>
  <c r="CH28" i="9" s="1"/>
  <c r="FA37" i="9" a="1"/>
  <c r="FA37" i="9" s="1"/>
  <c r="FA32" i="9" a="1"/>
  <c r="FA32" i="9" s="1"/>
  <c r="AN37" i="9" a="1"/>
  <c r="AN37" i="9" s="1"/>
  <c r="AN32" i="9" a="1"/>
  <c r="AN32" i="9" s="1"/>
  <c r="EM37" i="9" a="1"/>
  <c r="EM37" i="9" s="1"/>
  <c r="EM32" i="9" a="1"/>
  <c r="EM32" i="9" s="1"/>
  <c r="CK37" i="9" a="1"/>
  <c r="CK37" i="9" s="1"/>
  <c r="CK32" i="9" a="1"/>
  <c r="CK32" i="9" s="1"/>
  <c r="FB23" i="9"/>
  <c r="DJ39" i="9" a="1"/>
  <c r="DJ39" i="9" s="1"/>
  <c r="DJ34" i="9" a="1"/>
  <c r="DJ34" i="9" s="1"/>
  <c r="CH24" i="9"/>
  <c r="BK37" i="9" a="1"/>
  <c r="BK37" i="9" s="1"/>
  <c r="BK32" i="9" a="1"/>
  <c r="BK32" i="9" s="1"/>
  <c r="CT23" i="9"/>
  <c r="CR24" i="9"/>
  <c r="CR26" i="9" s="1"/>
  <c r="BT37" i="9" a="1"/>
  <c r="BT37" i="9" s="1"/>
  <c r="BT32" i="9" a="1"/>
  <c r="BT32" i="9" s="1"/>
  <c r="DO24" i="9"/>
  <c r="CD24" i="9"/>
  <c r="FA23" i="9"/>
  <c r="EQ25" i="9"/>
  <c r="EQ30" i="9" s="1" a="1"/>
  <c r="EQ30" i="9" s="1"/>
  <c r="CS23" i="9"/>
  <c r="DY23" i="9"/>
  <c r="DH37" i="9" a="1"/>
  <c r="DH37" i="9" s="1"/>
  <c r="DH32" i="9" a="1"/>
  <c r="DH32" i="9" s="1"/>
  <c r="CC25" i="9"/>
  <c r="CC31" i="9" s="1" a="1"/>
  <c r="CC31" i="9" s="1"/>
  <c r="EL37" i="9" a="1"/>
  <c r="EL37" i="9" s="1"/>
  <c r="EL32" i="9" a="1"/>
  <c r="EL32" i="9" s="1"/>
  <c r="BC31" i="9" a="1"/>
  <c r="BC31" i="9" s="1"/>
  <c r="BC25" i="9"/>
  <c r="BC30" i="9" s="1" a="1"/>
  <c r="BC30" i="9" s="1"/>
  <c r="DD24" i="9"/>
  <c r="BA24" i="9"/>
  <c r="BS37" i="9" a="1"/>
  <c r="BS37" i="9" s="1"/>
  <c r="BS32" i="9" a="1"/>
  <c r="BS32" i="9" s="1"/>
  <c r="EC31" i="9" a="1"/>
  <c r="EC31" i="9" s="1"/>
  <c r="EC25" i="9"/>
  <c r="EC30" i="9" s="1" a="1"/>
  <c r="EC30" i="9" s="1"/>
  <c r="CX26" i="9"/>
  <c r="CX28" i="9" a="1"/>
  <c r="CX28" i="9" s="1"/>
  <c r="AZ24" i="9"/>
  <c r="AZ26" i="9" s="1"/>
  <c r="AL23" i="9"/>
  <c r="BE23" i="9"/>
  <c r="DB37" i="9" a="1"/>
  <c r="DB37" i="9" s="1"/>
  <c r="DB32" i="9" a="1"/>
  <c r="DB32" i="9" s="1"/>
  <c r="CB23" i="9"/>
  <c r="CP23" i="9"/>
  <c r="DQ24" i="9"/>
  <c r="AW24" i="9"/>
  <c r="AW26" i="9" s="1"/>
  <c r="CM37" i="9" a="1"/>
  <c r="CM37" i="9" s="1"/>
  <c r="CM32" i="9" a="1"/>
  <c r="CM32" i="9" s="1"/>
  <c r="BZ38" i="9" a="1"/>
  <c r="BZ38" i="9" s="1"/>
  <c r="BZ33" i="9" a="1"/>
  <c r="BZ33" i="9" s="1"/>
  <c r="BZ42" i="9" s="1"/>
  <c r="EB23" i="9"/>
  <c r="BN26" i="9"/>
  <c r="BQ30" i="9" a="1"/>
  <c r="BQ30" i="9" s="1"/>
  <c r="BQ29" i="9" a="1"/>
  <c r="BQ29" i="9" s="1"/>
  <c r="EH26" i="9"/>
  <c r="EH28" i="9" a="1"/>
  <c r="EH28" i="9" s="1"/>
  <c r="BQ37" i="9" a="1"/>
  <c r="BQ37" i="9" s="1"/>
  <c r="BQ32" i="9" a="1"/>
  <c r="BQ32" i="9" s="1"/>
  <c r="BD29" i="9" a="1"/>
  <c r="BD29" i="9" s="1"/>
  <c r="DU31" i="9" a="1"/>
  <c r="DU31" i="9" s="1"/>
  <c r="DU25" i="9"/>
  <c r="DS37" i="9" a="1"/>
  <c r="DS37" i="9" s="1"/>
  <c r="DS32" i="9" a="1"/>
  <c r="DS32" i="9" s="1"/>
  <c r="DZ30" i="9" a="1"/>
  <c r="DZ30" i="9" s="1"/>
  <c r="DZ29" i="9" a="1"/>
  <c r="DZ29" i="9" s="1"/>
  <c r="EX30" i="9" a="1"/>
  <c r="EX30" i="9" s="1"/>
  <c r="EX29" i="9" a="1"/>
  <c r="EX29" i="9" s="1"/>
  <c r="AO28" i="9" a="1"/>
  <c r="AO28" i="9" s="1"/>
  <c r="AO26" i="9"/>
  <c r="DS30" i="9" a="1"/>
  <c r="DS30" i="9" s="1"/>
  <c r="DS29" i="9" a="1"/>
  <c r="DS29" i="9" s="1"/>
  <c r="EV23" i="9"/>
  <c r="EV25" i="9"/>
  <c r="EV30" i="9" s="1" a="1"/>
  <c r="EV30" i="9" s="1"/>
  <c r="FB37" i="9" a="1"/>
  <c r="FB37" i="9" s="1"/>
  <c r="FB32" i="9" a="1"/>
  <c r="FB32" i="9" s="1"/>
  <c r="EK28" i="9" a="1"/>
  <c r="EK28" i="9" s="1"/>
  <c r="CD28" i="9" a="1"/>
  <c r="CD28" i="9" s="1"/>
  <c r="CD26" i="9"/>
  <c r="DW29" i="9" a="1"/>
  <c r="DW29" i="9" s="1"/>
  <c r="EJ29" i="9" a="1"/>
  <c r="EJ29" i="9" s="1"/>
  <c r="AU24" i="9"/>
  <c r="DP24" i="9"/>
  <c r="DP26" i="9" s="1"/>
  <c r="DW25" i="9"/>
  <c r="DW30" i="9" s="1" a="1"/>
  <c r="DW30" i="9" s="1"/>
  <c r="EJ25" i="9"/>
  <c r="EJ30" i="9" s="1" a="1"/>
  <c r="EJ30" i="9" s="1"/>
  <c r="AN23" i="9"/>
  <c r="AU31" i="9" a="1"/>
  <c r="AU31" i="9" s="1"/>
  <c r="AU25" i="9"/>
  <c r="DP31" i="9" a="1"/>
  <c r="DP31" i="9" s="1"/>
  <c r="DP25" i="9"/>
  <c r="CK23" i="9"/>
  <c r="FB24" i="9"/>
  <c r="CV31" i="9" a="1"/>
  <c r="CV31" i="9" s="1"/>
  <c r="CV25" i="9"/>
  <c r="CV30" i="9" s="1" a="1"/>
  <c r="CV30" i="9" s="1"/>
  <c r="CH25" i="9"/>
  <c r="CH31" i="9" s="1" a="1"/>
  <c r="CH31" i="9" s="1"/>
  <c r="BK23" i="9"/>
  <c r="CT24" i="9"/>
  <c r="CR31" i="9" a="1"/>
  <c r="CR31" i="9" s="1"/>
  <c r="CR25" i="9"/>
  <c r="ET35" i="9" a="1"/>
  <c r="ET35" i="9" s="1"/>
  <c r="ET40" i="9" a="1"/>
  <c r="ET40" i="9" s="1"/>
  <c r="DO25" i="9"/>
  <c r="DO31" i="9" s="1" a="1"/>
  <c r="DO31" i="9" s="1"/>
  <c r="CD31" i="9" a="1"/>
  <c r="CD31" i="9" s="1"/>
  <c r="CD25" i="9"/>
  <c r="FA24" i="9"/>
  <c r="EG25" i="9"/>
  <c r="EG30" i="9" s="1" a="1"/>
  <c r="EG30" i="9" s="1"/>
  <c r="CS24" i="9"/>
  <c r="BV37" i="9" a="1"/>
  <c r="BV37" i="9" s="1"/>
  <c r="BV32" i="9" a="1"/>
  <c r="BV32" i="9" s="1"/>
  <c r="DH23" i="9"/>
  <c r="CC37" i="9" a="1"/>
  <c r="CC37" i="9" s="1"/>
  <c r="CC32" i="9" a="1"/>
  <c r="CC32" i="9" s="1"/>
  <c r="BL25" i="9"/>
  <c r="BL30" i="9" s="1" a="1"/>
  <c r="BL30" i="9" s="1"/>
  <c r="BC37" i="9" a="1"/>
  <c r="BC37" i="9" s="1"/>
  <c r="BC32" i="9" a="1"/>
  <c r="BC32" i="9" s="1"/>
  <c r="DD31" i="9" a="1"/>
  <c r="DD31" i="9" s="1"/>
  <c r="DD25" i="9"/>
  <c r="EN23" i="9"/>
  <c r="ED37" i="9" a="1"/>
  <c r="ED37" i="9" s="1"/>
  <c r="ED32" i="9" a="1"/>
  <c r="ED32" i="9" s="1"/>
  <c r="DA24" i="9"/>
  <c r="BZ41" i="9" a="1"/>
  <c r="BZ41" i="9" s="1"/>
  <c r="BZ36" i="9" a="1"/>
  <c r="BZ36" i="9" s="1"/>
  <c r="DE37" i="9" a="1"/>
  <c r="DE37" i="9" s="1"/>
  <c r="DE32" i="9" a="1"/>
  <c r="DE32" i="9" s="1"/>
  <c r="BW37" i="9" a="1"/>
  <c r="BW37" i="9" s="1"/>
  <c r="BW32" i="9" a="1"/>
  <c r="BW32" i="9" s="1"/>
  <c r="AL24" i="9"/>
  <c r="CA24" i="9"/>
  <c r="DC23" i="9"/>
  <c r="CL30" i="9" a="1"/>
  <c r="CL30" i="9" s="1"/>
  <c r="CL29" i="9" a="1"/>
  <c r="CL29" i="9" s="1"/>
  <c r="CP24" i="9"/>
  <c r="DQ31" i="9" a="1"/>
  <c r="DQ31" i="9" s="1"/>
  <c r="DQ25" i="9"/>
  <c r="AW31" i="9" a="1"/>
  <c r="AW31" i="9" s="1"/>
  <c r="AW25" i="9"/>
  <c r="CM26" i="9"/>
  <c r="CM28" i="9" a="1"/>
  <c r="CM28" i="9" s="1"/>
  <c r="EB29" i="9" a="1"/>
  <c r="EB29" i="9" s="1"/>
  <c r="BN38" i="9" a="1"/>
  <c r="BN38" i="9" s="1"/>
  <c r="BN33" i="9" a="1"/>
  <c r="BN33" i="9" s="1"/>
  <c r="BN42" i="9" s="1"/>
  <c r="CQ25" i="9"/>
  <c r="CQ30" i="9" s="1" a="1"/>
  <c r="CQ30" i="9" s="1"/>
  <c r="BB38" i="9" a="1"/>
  <c r="BB38" i="9" s="1"/>
  <c r="BB33" i="9" a="1"/>
  <c r="BB33" i="9" s="1"/>
  <c r="BB42" i="9" s="1"/>
  <c r="EA25" i="9"/>
  <c r="EA30" i="9" s="1" a="1"/>
  <c r="EA30" i="9" s="1"/>
  <c r="CW25" i="9"/>
  <c r="CW31" i="9" s="1" a="1"/>
  <c r="CW31" i="9" s="1"/>
  <c r="EH35" i="9" a="1"/>
  <c r="EH35" i="9" s="1"/>
  <c r="EH40" i="9" a="1"/>
  <c r="EH40" i="9" s="1"/>
  <c r="BU25" i="9"/>
  <c r="BU31" i="9" s="1" a="1"/>
  <c r="BU31" i="9" s="1"/>
  <c r="CE25" i="9"/>
  <c r="CE31" i="9" s="1" a="1"/>
  <c r="CE31" i="9" s="1"/>
  <c r="CY37" i="9" a="1"/>
  <c r="CY37" i="9" s="1"/>
  <c r="CY32" i="9" a="1"/>
  <c r="CY32" i="9" s="1"/>
  <c r="BI30" i="9" a="1"/>
  <c r="BI30" i="9" s="1"/>
  <c r="BI29" i="9" a="1"/>
  <c r="BI29" i="9" s="1"/>
  <c r="DX25" i="9"/>
  <c r="DX31" i="9" s="1" a="1"/>
  <c r="DX31" i="9" s="1"/>
  <c r="EP28" i="9" a="1"/>
  <c r="EP28" i="9" s="1"/>
  <c r="EY25" i="9"/>
  <c r="EY31" i="9" s="1" a="1"/>
  <c r="EY31" i="9" s="1"/>
  <c r="EK31" i="9" a="1"/>
  <c r="EK31" i="9" s="1"/>
  <c r="EK25" i="9"/>
  <c r="EK26" i="9" s="1"/>
  <c r="EQ37" i="9" a="1"/>
  <c r="EQ37" i="9" s="1"/>
  <c r="EQ32" i="9" a="1"/>
  <c r="EQ32" i="9" s="1"/>
  <c r="CU29" i="9" a="1"/>
  <c r="CU29" i="9" s="1"/>
  <c r="EP24" i="9"/>
  <c r="AN25" i="9"/>
  <c r="AN30" i="9" s="1" a="1"/>
  <c r="AN30" i="9" s="1"/>
  <c r="EM31" i="9" a="1"/>
  <c r="EM31" i="9" s="1"/>
  <c r="EM25" i="9"/>
  <c r="EM26" i="9" s="1"/>
  <c r="CT37" i="9" a="1"/>
  <c r="CT37" i="9" s="1"/>
  <c r="CT32" i="9" a="1"/>
  <c r="CT32" i="9" s="1"/>
  <c r="EJ37" i="9" a="1"/>
  <c r="EJ37" i="9" s="1"/>
  <c r="EJ32" i="9" a="1"/>
  <c r="EJ32" i="9" s="1"/>
  <c r="AN29" i="9" a="1"/>
  <c r="AN29" i="9" s="1"/>
  <c r="DP37" i="9" a="1"/>
  <c r="DP37" i="9" s="1"/>
  <c r="DP32" i="9" a="1"/>
  <c r="DP32" i="9" s="1"/>
  <c r="CK30" i="9" a="1"/>
  <c r="CK30" i="9" s="1"/>
  <c r="CK29" i="9" a="1"/>
  <c r="CK29" i="9" s="1"/>
  <c r="FB31" i="9" a="1"/>
  <c r="FB31" i="9" s="1"/>
  <c r="FB25" i="9"/>
  <c r="CV37" i="9" a="1"/>
  <c r="CV37" i="9" s="1"/>
  <c r="CV32" i="9" a="1"/>
  <c r="CV32" i="9" s="1"/>
  <c r="BK29" i="9" a="1"/>
  <c r="BK29" i="9" s="1"/>
  <c r="CT25" i="9"/>
  <c r="CT31" i="9" s="1" a="1"/>
  <c r="CT31" i="9" s="1"/>
  <c r="CR37" i="9" a="1"/>
  <c r="CR37" i="9" s="1"/>
  <c r="CR32" i="9" a="1"/>
  <c r="CR32" i="9" s="1"/>
  <c r="ET39" i="9" a="1"/>
  <c r="ET39" i="9" s="1"/>
  <c r="ET34" i="9" a="1"/>
  <c r="ET34" i="9" s="1"/>
  <c r="ET43" i="9" s="1"/>
  <c r="DO37" i="9" a="1"/>
  <c r="DO37" i="9" s="1"/>
  <c r="DO32" i="9" a="1"/>
  <c r="DO32" i="9" s="1"/>
  <c r="CD37" i="9" a="1"/>
  <c r="CD37" i="9" s="1"/>
  <c r="CD32" i="9" a="1"/>
  <c r="CD32" i="9" s="1"/>
  <c r="FA25" i="9"/>
  <c r="FA31" i="9" s="1" a="1"/>
  <c r="FA31" i="9" s="1"/>
  <c r="EG37" i="9" a="1"/>
  <c r="EG37" i="9" s="1"/>
  <c r="EG32" i="9" a="1"/>
  <c r="EG32" i="9" s="1"/>
  <c r="CS25" i="9"/>
  <c r="CS31" i="9" s="1" a="1"/>
  <c r="CS31" i="9" s="1"/>
  <c r="BV28" i="9" a="1"/>
  <c r="BV28" i="9" s="1"/>
  <c r="DV41" i="9" a="1"/>
  <c r="DV41" i="9" s="1"/>
  <c r="DV36" i="9" a="1"/>
  <c r="DV36" i="9" s="1"/>
  <c r="BB41" i="9" a="1"/>
  <c r="BB41" i="9" s="1"/>
  <c r="BB36" i="9" a="1"/>
  <c r="BB36" i="9" s="1"/>
  <c r="DH24" i="9"/>
  <c r="CC23" i="9"/>
  <c r="BL37" i="9" a="1"/>
  <c r="BL37" i="9" s="1"/>
  <c r="BL32" i="9" a="1"/>
  <c r="BL32" i="9" s="1"/>
  <c r="BC23" i="9"/>
  <c r="DD37" i="9" a="1"/>
  <c r="DD37" i="9" s="1"/>
  <c r="DD32" i="9" a="1"/>
  <c r="DD32" i="9" s="1"/>
  <c r="EN24" i="9"/>
  <c r="ED23" i="9"/>
  <c r="DA25" i="9"/>
  <c r="DA31" i="9" s="1" a="1"/>
  <c r="DA31" i="9" s="1"/>
  <c r="DE28" i="9" a="1"/>
  <c r="DE28" i="9" s="1"/>
  <c r="DE26" i="9"/>
  <c r="BW26" i="9"/>
  <c r="BW28" i="9" a="1"/>
  <c r="BW28" i="9" s="1"/>
  <c r="AL25" i="9"/>
  <c r="AL31" i="9" s="1" a="1"/>
  <c r="AL31" i="9" s="1"/>
  <c r="CA25" i="9"/>
  <c r="CA31" i="9" s="1" a="1"/>
  <c r="CA31" i="9" s="1"/>
  <c r="DC29" i="9" a="1"/>
  <c r="DC29" i="9" s="1"/>
  <c r="AM32" i="9" a="1"/>
  <c r="AM32" i="9" s="1"/>
  <c r="AM37" i="9" a="1"/>
  <c r="AM37" i="9" s="1"/>
  <c r="CP31" i="9" a="1"/>
  <c r="CP31" i="9" s="1"/>
  <c r="CP25" i="9"/>
  <c r="CJ31" i="9" a="1"/>
  <c r="CJ31" i="9" s="1"/>
  <c r="CJ25" i="9"/>
  <c r="CJ26" i="9" s="1"/>
  <c r="DF37" i="9" a="1"/>
  <c r="DF37" i="9" s="1"/>
  <c r="DF32" i="9" a="1"/>
  <c r="DF32" i="9" s="1"/>
  <c r="CG37" i="9" a="1"/>
  <c r="CG37" i="9" s="1"/>
  <c r="CG32" i="9" a="1"/>
  <c r="CG32" i="9" s="1"/>
  <c r="ER25" i="9"/>
  <c r="ER26" i="9" s="1"/>
  <c r="EB25" i="9"/>
  <c r="EB31" i="9" s="1" a="1"/>
  <c r="EB31" i="9" s="1"/>
  <c r="AT25" i="9"/>
  <c r="AT30" i="9" s="1" a="1"/>
  <c r="AT30" i="9" s="1"/>
  <c r="EE37" i="9" a="1"/>
  <c r="EE37" i="9" s="1"/>
  <c r="EE32" i="9" a="1"/>
  <c r="EE32" i="9" s="1"/>
  <c r="CN29" i="9" a="1"/>
  <c r="CN29" i="9" s="1"/>
  <c r="CN30" i="9" a="1"/>
  <c r="CN30" i="9" s="1"/>
  <c r="DI37" i="9" a="1"/>
  <c r="DI37" i="9" s="1"/>
  <c r="DI32" i="9" a="1"/>
  <c r="DI32" i="9" s="1"/>
  <c r="BX25" i="9"/>
  <c r="BX26" i="9" s="1"/>
  <c r="CU37" i="9" a="1"/>
  <c r="CU37" i="9" s="1"/>
  <c r="CU32" i="9" a="1"/>
  <c r="CU32" i="9" s="1"/>
  <c r="DM37" i="9" a="1"/>
  <c r="DM37" i="9" s="1"/>
  <c r="DM32" i="9" a="1"/>
  <c r="DM32" i="9" s="1"/>
  <c r="EV37" i="9" a="1"/>
  <c r="EV37" i="9" s="1"/>
  <c r="EV32" i="9" a="1"/>
  <c r="EV32" i="9" s="1"/>
  <c r="AP43" i="9"/>
  <c r="BH25" i="9"/>
  <c r="BH26" i="9" s="1"/>
  <c r="AU28" i="9" a="1"/>
  <c r="AU28" i="9" s="1"/>
  <c r="AU26" i="9"/>
  <c r="DJ35" i="9" a="1"/>
  <c r="DJ35" i="9" s="1"/>
  <c r="DJ40" i="9" a="1"/>
  <c r="DJ40" i="9" s="1"/>
  <c r="BT31" i="9" a="1"/>
  <c r="BT31" i="9" s="1"/>
  <c r="BT25" i="9"/>
  <c r="DW37" i="9" a="1"/>
  <c r="DW37" i="9" s="1"/>
  <c r="DW32" i="9" a="1"/>
  <c r="DW32" i="9" s="1"/>
  <c r="AU37" i="9" a="1"/>
  <c r="AU37" i="9" s="1"/>
  <c r="AU32" i="9" a="1"/>
  <c r="AU32" i="9" s="1"/>
  <c r="DW23" i="9"/>
  <c r="EJ23" i="9"/>
  <c r="CQ23" i="9"/>
  <c r="AS24" i="9"/>
  <c r="AT28" i="9" a="1"/>
  <c r="AT28" i="9" s="1"/>
  <c r="EW30" i="9" a="1"/>
  <c r="EW30" i="9" s="1"/>
  <c r="EW29" i="9" a="1"/>
  <c r="EW29" i="9" s="1"/>
  <c r="DV39" i="9" a="1"/>
  <c r="DV39" i="9" s="1"/>
  <c r="DV34" i="9" a="1"/>
  <c r="DV34" i="9" s="1"/>
  <c r="AR24" i="9"/>
  <c r="CV23" i="9"/>
  <c r="BK25" i="9"/>
  <c r="BK30" i="9" s="1" a="1"/>
  <c r="BK30" i="9" s="1"/>
  <c r="BB29" i="9" a="1"/>
  <c r="BB29" i="9" s="1"/>
  <c r="BB30" i="9" a="1"/>
  <c r="BB30" i="9" s="1"/>
  <c r="CF23" i="9"/>
  <c r="EA23" i="9"/>
  <c r="AX37" i="9" a="1"/>
  <c r="AX37" i="9" s="1"/>
  <c r="AX32" i="9" a="1"/>
  <c r="AX32" i="9" s="1"/>
  <c r="CZ24" i="9"/>
  <c r="EG23" i="9"/>
  <c r="DG37" i="9" a="1"/>
  <c r="DG37" i="9" s="1"/>
  <c r="DG32" i="9" a="1"/>
  <c r="DG32" i="9" s="1"/>
  <c r="BV24" i="9"/>
  <c r="BV26" i="9" s="1"/>
  <c r="EU24" i="9"/>
  <c r="EF25" i="9"/>
  <c r="EF31" i="9" s="1" a="1"/>
  <c r="EF31" i="9" s="1"/>
  <c r="CL38" i="9" a="1"/>
  <c r="CL38" i="9" s="1"/>
  <c r="CL33" i="9" a="1"/>
  <c r="CL33" i="9" s="1"/>
  <c r="CL42" i="9" s="1"/>
  <c r="BL26" i="9"/>
  <c r="BL28" i="9" a="1"/>
  <c r="BL28" i="9" s="1"/>
  <c r="CI37" i="9" a="1"/>
  <c r="CI37" i="9" s="1"/>
  <c r="CI32" i="9" a="1"/>
  <c r="CI32" i="9" s="1"/>
  <c r="EN25" i="9"/>
  <c r="EN31" i="9" s="1" a="1"/>
  <c r="EN31" i="9" s="1"/>
  <c r="ED29" i="9" a="1"/>
  <c r="ED29" i="9" s="1"/>
  <c r="ED30" i="9" a="1"/>
  <c r="ED30" i="9" s="1"/>
  <c r="DA37" i="9" a="1"/>
  <c r="DA37" i="9" s="1"/>
  <c r="DA32" i="9" a="1"/>
  <c r="DA32" i="9" s="1"/>
  <c r="AP39" i="9" a="1"/>
  <c r="AP39" i="9" s="1"/>
  <c r="AP34" i="9" a="1"/>
  <c r="AP34" i="9" s="1"/>
  <c r="AP44" i="9" s="1"/>
  <c r="DE29" i="9" a="1"/>
  <c r="DE29" i="9" s="1"/>
  <c r="DE30" i="9" a="1"/>
  <c r="DE30" i="9" s="1"/>
  <c r="BW29" i="9" a="1"/>
  <c r="BW29" i="9" s="1"/>
  <c r="BM25" i="9"/>
  <c r="BM31" i="9" s="1" a="1"/>
  <c r="BM31" i="9" s="1"/>
  <c r="CA37" i="9" a="1"/>
  <c r="CA37" i="9" s="1"/>
  <c r="CA32" i="9" a="1"/>
  <c r="CA32" i="9" s="1"/>
  <c r="DC25" i="9"/>
  <c r="DC31" i="9" s="1" a="1"/>
  <c r="DC31" i="9" s="1"/>
  <c r="AM28" i="9" a="1"/>
  <c r="AM28" i="9" s="1"/>
  <c r="AM26" i="9"/>
  <c r="CP37" i="9" a="1"/>
  <c r="CP37" i="9" s="1"/>
  <c r="CP32" i="9" a="1"/>
  <c r="CP32" i="9" s="1"/>
  <c r="CJ37" i="9" a="1"/>
  <c r="CJ37" i="9" s="1"/>
  <c r="CJ32" i="9" a="1"/>
  <c r="CJ32" i="9" s="1"/>
  <c r="DF28" i="9" a="1"/>
  <c r="DF28" i="9" s="1"/>
  <c r="DF26" i="9"/>
  <c r="CG28" i="9" a="1"/>
  <c r="CG28" i="9" s="1"/>
  <c r="CG26" i="9"/>
  <c r="ER37" i="9" a="1"/>
  <c r="ER37" i="9" s="1"/>
  <c r="ER32" i="9" a="1"/>
  <c r="ER32" i="9" s="1"/>
  <c r="EB37" i="9" a="1"/>
  <c r="EB37" i="9" s="1"/>
  <c r="EB32" i="9" a="1"/>
  <c r="EB32" i="9" s="1"/>
  <c r="ES41" i="9" a="1"/>
  <c r="ES41" i="9" s="1"/>
  <c r="ES36" i="9" a="1"/>
  <c r="ES36" i="9" s="1"/>
  <c r="EI26" i="9" l="1"/>
  <c r="EV31" i="9" a="1"/>
  <c r="EV31" i="9" s="1"/>
  <c r="AY31" i="9" a="1"/>
  <c r="AY31" i="9" s="1"/>
  <c r="ES43" i="9"/>
  <c r="EB30" i="9" a="1"/>
  <c r="EB30" i="9" s="1"/>
  <c r="EG31" i="9" a="1"/>
  <c r="EG31" i="9" s="1"/>
  <c r="CB31" i="9" a="1"/>
  <c r="CB31" i="9" s="1"/>
  <c r="DG26" i="9"/>
  <c r="AM30" i="9" a="1"/>
  <c r="AM30" i="9" s="1"/>
  <c r="DB26" i="9"/>
  <c r="AT31" i="9" a="1"/>
  <c r="AT31" i="9" s="1"/>
  <c r="DU28" i="9" a="1"/>
  <c r="DU28" i="9" s="1"/>
  <c r="AV26" i="9"/>
  <c r="CO31" i="9" a="1"/>
  <c r="CO31" i="9" s="1"/>
  <c r="DR26" i="9"/>
  <c r="AT26" i="9"/>
  <c r="CM31" i="9" a="1"/>
  <c r="CM31" i="9" s="1"/>
  <c r="BT26" i="9"/>
  <c r="CI31" i="9" a="1"/>
  <c r="CI31" i="9" s="1"/>
  <c r="BW30" i="9" a="1"/>
  <c r="BW30" i="9" s="1"/>
  <c r="ER31" i="9" a="1"/>
  <c r="ER31" i="9" s="1"/>
  <c r="DC30" i="9" a="1"/>
  <c r="DC30" i="9" s="1"/>
  <c r="EP26" i="9"/>
  <c r="BX31" i="9" a="1"/>
  <c r="BX31" i="9" s="1"/>
  <c r="EA31" i="9" a="1"/>
  <c r="EA31" i="9" s="1"/>
  <c r="DG30" i="9" a="1"/>
  <c r="DG30" i="9" s="1"/>
  <c r="DD26" i="9"/>
  <c r="BZ43" i="9"/>
  <c r="BM26" i="9"/>
  <c r="CT41" i="9" a="1"/>
  <c r="CT41" i="9" s="1"/>
  <c r="CT36" i="9" a="1"/>
  <c r="CT36" i="9" s="1"/>
  <c r="EY41" i="9" a="1"/>
  <c r="EY41" i="9" s="1"/>
  <c r="EY36" i="9" a="1"/>
  <c r="EY36" i="9" s="1"/>
  <c r="CW41" i="9" a="1"/>
  <c r="CW41" i="9" s="1"/>
  <c r="CW36" i="9" a="1"/>
  <c r="CW36" i="9" s="1"/>
  <c r="BL40" i="9" a="1"/>
  <c r="BL40" i="9" s="1"/>
  <c r="BL35" i="9" a="1"/>
  <c r="BL35" i="9" s="1"/>
  <c r="DO41" i="9" a="1"/>
  <c r="DO41" i="9" s="1"/>
  <c r="DO36" i="9" a="1"/>
  <c r="DO36" i="9" s="1"/>
  <c r="BR35" i="9" a="1"/>
  <c r="BR35" i="9" s="1"/>
  <c r="BR40" i="9" a="1"/>
  <c r="BR40" i="9" s="1"/>
  <c r="EL41" i="9" a="1"/>
  <c r="EL41" i="9" s="1"/>
  <c r="EL36" i="9" a="1"/>
  <c r="EL36" i="9" s="1"/>
  <c r="AX41" i="9" a="1"/>
  <c r="AX41" i="9" s="1"/>
  <c r="AX36" i="9" a="1"/>
  <c r="AX36" i="9" s="1"/>
  <c r="CA41" i="9" a="1"/>
  <c r="CA41" i="9" s="1"/>
  <c r="CA36" i="9" a="1"/>
  <c r="CA36" i="9" s="1"/>
  <c r="CU40" i="9" a="1"/>
  <c r="CU40" i="9" s="1"/>
  <c r="CU35" i="9" a="1"/>
  <c r="CU35" i="9" s="1"/>
  <c r="DZ41" i="9" a="1"/>
  <c r="DZ41" i="9" s="1"/>
  <c r="DZ36" i="9" a="1"/>
  <c r="DZ36" i="9" s="1"/>
  <c r="CY40" i="9" a="1"/>
  <c r="CY40" i="9" s="1"/>
  <c r="CY35" i="9" a="1"/>
  <c r="CY35" i="9" s="1"/>
  <c r="EQ40" i="9" a="1"/>
  <c r="EQ40" i="9" s="1"/>
  <c r="EQ35" i="9" a="1"/>
  <c r="EQ35" i="9" s="1"/>
  <c r="AL41" i="9" a="1"/>
  <c r="AL41" i="9" s="1"/>
  <c r="AL36" i="9" a="1"/>
  <c r="AL36" i="9" s="1"/>
  <c r="FA41" i="9" a="1"/>
  <c r="FA41" i="9" s="1"/>
  <c r="FA36" i="9" a="1"/>
  <c r="FA36" i="9" s="1"/>
  <c r="DX41" i="9" a="1"/>
  <c r="DX41" i="9" s="1"/>
  <c r="DX36" i="9" a="1"/>
  <c r="DX36" i="9" s="1"/>
  <c r="CG40" i="9" a="1"/>
  <c r="CG40" i="9" s="1"/>
  <c r="CG35" i="9" a="1"/>
  <c r="CG35" i="9" s="1"/>
  <c r="DM41" i="9" a="1"/>
  <c r="DM41" i="9" s="1"/>
  <c r="DM36" i="9" a="1"/>
  <c r="DM36" i="9" s="1"/>
  <c r="EF41" i="9" a="1"/>
  <c r="EF41" i="9" s="1"/>
  <c r="EF36" i="9" a="1"/>
  <c r="EF36" i="9" s="1"/>
  <c r="BC40" i="9" a="1"/>
  <c r="BC40" i="9" s="1"/>
  <c r="BC35" i="9" a="1"/>
  <c r="BC35" i="9" s="1"/>
  <c r="BF40" i="9" a="1"/>
  <c r="BF40" i="9" s="1"/>
  <c r="BF35" i="9" a="1"/>
  <c r="BF35" i="9" s="1"/>
  <c r="DF40" i="9" a="1"/>
  <c r="DF40" i="9" s="1"/>
  <c r="DF35" i="9" a="1"/>
  <c r="DF35" i="9" s="1"/>
  <c r="AN40" i="9" a="1"/>
  <c r="AN40" i="9" s="1"/>
  <c r="AN35" i="9" a="1"/>
  <c r="AN35" i="9" s="1"/>
  <c r="EJ40" i="9" a="1"/>
  <c r="EJ40" i="9" s="1"/>
  <c r="EJ35" i="9" a="1"/>
  <c r="EJ35" i="9" s="1"/>
  <c r="EV40" i="9" a="1"/>
  <c r="EV40" i="9" s="1"/>
  <c r="EV35" i="9" a="1"/>
  <c r="EV35" i="9" s="1"/>
  <c r="DY40" i="9" a="1"/>
  <c r="DY40" i="9" s="1"/>
  <c r="DY35" i="9" a="1"/>
  <c r="DY35" i="9" s="1"/>
  <c r="BD40" i="9" a="1"/>
  <c r="BD40" i="9" s="1"/>
  <c r="BD35" i="9" a="1"/>
  <c r="BD35" i="9" s="1"/>
  <c r="BO41" i="9" a="1"/>
  <c r="BO41" i="9" s="1"/>
  <c r="BO36" i="9" a="1"/>
  <c r="BO36" i="9" s="1"/>
  <c r="BW41" i="9" a="1"/>
  <c r="BW41" i="9" s="1"/>
  <c r="BW36" i="9" a="1"/>
  <c r="BW36" i="9" s="1"/>
  <c r="BK40" i="9" a="1"/>
  <c r="BK40" i="9" s="1"/>
  <c r="BK35" i="9" a="1"/>
  <c r="BK35" i="9" s="1"/>
  <c r="CQ40" i="9" a="1"/>
  <c r="CQ40" i="9" s="1"/>
  <c r="CQ35" i="9" a="1"/>
  <c r="CQ35" i="9" s="1"/>
  <c r="EP41" i="9" a="1"/>
  <c r="EP41" i="9" s="1"/>
  <c r="EP36" i="9" a="1"/>
  <c r="EP36" i="9" s="1"/>
  <c r="DW40" i="9" a="1"/>
  <c r="DW40" i="9" s="1"/>
  <c r="DW35" i="9" a="1"/>
  <c r="DW35" i="9" s="1"/>
  <c r="CF35" i="9" a="1"/>
  <c r="CF35" i="9" s="1"/>
  <c r="CF40" i="9" a="1"/>
  <c r="CF40" i="9" s="1"/>
  <c r="EG40" i="9" a="1"/>
  <c r="EG40" i="9" s="1"/>
  <c r="EG35" i="9" a="1"/>
  <c r="EG35" i="9" s="1"/>
  <c r="CH41" i="9" a="1"/>
  <c r="CH41" i="9" s="1"/>
  <c r="CH36" i="9" a="1"/>
  <c r="CH36" i="9" s="1"/>
  <c r="DK41" i="9" a="1"/>
  <c r="DK41" i="9" s="1"/>
  <c r="DK36" i="9" a="1"/>
  <c r="DK36" i="9" s="1"/>
  <c r="CB40" i="9" a="1"/>
  <c r="CB40" i="9" s="1"/>
  <c r="CB35" i="9" a="1"/>
  <c r="CB35" i="9" s="1"/>
  <c r="DL41" i="9" a="1"/>
  <c r="DL41" i="9" s="1"/>
  <c r="DL36" i="9" a="1"/>
  <c r="DL36" i="9" s="1"/>
  <c r="DC41" i="9" a="1"/>
  <c r="DC41" i="9" s="1"/>
  <c r="DC36" i="9" a="1"/>
  <c r="DC36" i="9" s="1"/>
  <c r="CE41" i="9" a="1"/>
  <c r="CE41" i="9" s="1"/>
  <c r="CE36" i="9" a="1"/>
  <c r="CE36" i="9" s="1"/>
  <c r="CV40" i="9" a="1"/>
  <c r="CV40" i="9" s="1"/>
  <c r="CV35" i="9" a="1"/>
  <c r="CV35" i="9" s="1"/>
  <c r="CC41" i="9" a="1"/>
  <c r="CC41" i="9" s="1"/>
  <c r="CC36" i="9" a="1"/>
  <c r="CC36" i="9" s="1"/>
  <c r="AM35" i="9" a="1"/>
  <c r="AM35" i="9" s="1"/>
  <c r="AM40" i="9" a="1"/>
  <c r="AM40" i="9" s="1"/>
  <c r="DT40" i="9" a="1"/>
  <c r="DT40" i="9" s="1"/>
  <c r="DT35" i="9" a="1"/>
  <c r="DT35" i="9" s="1"/>
  <c r="DA41" i="9" a="1"/>
  <c r="DA41" i="9" s="1"/>
  <c r="DA36" i="9" a="1"/>
  <c r="DA36" i="9" s="1"/>
  <c r="AT40" i="9" a="1"/>
  <c r="AT40" i="9" s="1"/>
  <c r="AT35" i="9" a="1"/>
  <c r="AT35" i="9" s="1"/>
  <c r="BU41" i="9" a="1"/>
  <c r="BU41" i="9" s="1"/>
  <c r="BU36" i="9" a="1"/>
  <c r="BU36" i="9" s="1"/>
  <c r="BJ41" i="9" a="1"/>
  <c r="BJ41" i="9" s="1"/>
  <c r="BJ36" i="9" a="1"/>
  <c r="BJ36" i="9" s="1"/>
  <c r="CO40" i="9" a="1"/>
  <c r="CO40" i="9" s="1"/>
  <c r="CO35" i="9" a="1"/>
  <c r="CO35" i="9" s="1"/>
  <c r="EU41" i="9" a="1"/>
  <c r="EU41" i="9" s="1"/>
  <c r="EU36" i="9" a="1"/>
  <c r="EU36" i="9" s="1"/>
  <c r="EA40" i="9" a="1"/>
  <c r="EA40" i="9" s="1"/>
  <c r="EA35" i="9" a="1"/>
  <c r="EA35" i="9" s="1"/>
  <c r="EN41" i="9" a="1"/>
  <c r="EN41" i="9" s="1"/>
  <c r="EN36" i="9" a="1"/>
  <c r="EN36" i="9" s="1"/>
  <c r="BM41" i="9" a="1"/>
  <c r="BM41" i="9" s="1"/>
  <c r="BM36" i="9" a="1"/>
  <c r="BM36" i="9" s="1"/>
  <c r="EC40" i="9" a="1"/>
  <c r="EC40" i="9" s="1"/>
  <c r="EC35" i="9" a="1"/>
  <c r="EC35" i="9" s="1"/>
  <c r="AK41" i="9" a="1"/>
  <c r="AK41" i="9" s="1"/>
  <c r="AK36" i="9" a="1"/>
  <c r="AK36" i="9" s="1"/>
  <c r="DI40" i="9" a="1"/>
  <c r="DI40" i="9" s="1"/>
  <c r="DI35" i="9" a="1"/>
  <c r="DI35" i="9" s="1"/>
  <c r="EB41" i="9" a="1"/>
  <c r="EB41" i="9" s="1"/>
  <c r="EB36" i="9" a="1"/>
  <c r="EB36" i="9" s="1"/>
  <c r="CM35" i="9" a="1"/>
  <c r="CM35" i="9" s="1"/>
  <c r="CM40" i="9" a="1"/>
  <c r="CM40" i="9" s="1"/>
  <c r="BP41" i="9" a="1"/>
  <c r="BP41" i="9" s="1"/>
  <c r="BP36" i="9" a="1"/>
  <c r="BP36" i="9" s="1"/>
  <c r="BG40" i="9" a="1"/>
  <c r="BG40" i="9" s="1"/>
  <c r="BG35" i="9" a="1"/>
  <c r="BG35" i="9" s="1"/>
  <c r="CN41" i="9" a="1"/>
  <c r="CN41" i="9" s="1"/>
  <c r="CN36" i="9" a="1"/>
  <c r="CN36" i="9" s="1"/>
  <c r="ED41" i="9" a="1"/>
  <c r="ED41" i="9" s="1"/>
  <c r="ED36" i="9" a="1"/>
  <c r="ED36" i="9" s="1"/>
  <c r="ED35" i="9" a="1"/>
  <c r="ED35" i="9" s="1"/>
  <c r="ED40" i="9" a="1"/>
  <c r="ED40" i="9" s="1"/>
  <c r="EU29" i="9" a="1"/>
  <c r="EU29" i="9" s="1"/>
  <c r="EU30" i="9" a="1"/>
  <c r="EU30" i="9" s="1"/>
  <c r="BB40" i="9" a="1"/>
  <c r="BB40" i="9" s="1"/>
  <c r="BB35" i="9" a="1"/>
  <c r="BB35" i="9" s="1"/>
  <c r="AS30" i="9" a="1"/>
  <c r="AS30" i="9" s="1"/>
  <c r="AS29" i="9" a="1"/>
  <c r="AS29" i="9" s="1"/>
  <c r="DC39" i="9" a="1"/>
  <c r="DC39" i="9" s="1"/>
  <c r="DC34" i="9" a="1"/>
  <c r="DC34" i="9" s="1"/>
  <c r="ED28" i="9" a="1"/>
  <c r="ED28" i="9" s="1"/>
  <c r="ED26" i="9"/>
  <c r="FB41" i="9" a="1"/>
  <c r="FB41" i="9" s="1"/>
  <c r="FB36" i="9" a="1"/>
  <c r="FB36" i="9" s="1"/>
  <c r="EM41" i="9" a="1"/>
  <c r="EM41" i="9" s="1"/>
  <c r="EM36" i="9" a="1"/>
  <c r="EM36" i="9" s="1"/>
  <c r="EB35" i="9" a="1"/>
  <c r="EB35" i="9" s="1"/>
  <c r="EB40" i="9" a="1"/>
  <c r="EB40" i="9" s="1"/>
  <c r="CA29" i="9" a="1"/>
  <c r="CA29" i="9" s="1"/>
  <c r="CA30" i="9" a="1"/>
  <c r="CA30" i="9" s="1"/>
  <c r="BK26" i="9"/>
  <c r="BK28" i="9" a="1"/>
  <c r="BK28" i="9" s="1"/>
  <c r="AU36" i="9" a="1"/>
  <c r="AU36" i="9" s="1"/>
  <c r="AU41" i="9" a="1"/>
  <c r="AU41" i="9" s="1"/>
  <c r="BD39" i="9" a="1"/>
  <c r="BD39" i="9" s="1"/>
  <c r="BD34" i="9" a="1"/>
  <c r="BD34" i="9" s="1"/>
  <c r="CT28" i="9" a="1"/>
  <c r="CT28" i="9" s="1"/>
  <c r="CT26" i="9"/>
  <c r="BJ39" i="9" a="1"/>
  <c r="BJ39" i="9" s="1"/>
  <c r="BJ34" i="9" a="1"/>
  <c r="BJ34" i="9" s="1"/>
  <c r="DR41" i="9" a="1"/>
  <c r="DR41" i="9" s="1"/>
  <c r="DR36" i="9" a="1"/>
  <c r="DR36" i="9" s="1"/>
  <c r="CM41" i="9" a="1"/>
  <c r="CM41" i="9" s="1"/>
  <c r="CM36" i="9" a="1"/>
  <c r="CM36" i="9" s="1"/>
  <c r="BS41" i="9" a="1"/>
  <c r="BS41" i="9" s="1"/>
  <c r="BS36" i="9" a="1"/>
  <c r="BS36" i="9" s="1"/>
  <c r="DH41" i="9" a="1"/>
  <c r="DH41" i="9" s="1"/>
  <c r="DH36" i="9" a="1"/>
  <c r="DH36" i="9" s="1"/>
  <c r="DO38" i="9" a="1"/>
  <c r="DO38" i="9" s="1"/>
  <c r="DO33" i="9" a="1"/>
  <c r="DO33" i="9" s="1"/>
  <c r="DO42" i="9" s="1"/>
  <c r="ET44" i="9"/>
  <c r="CM39" i="9" a="1"/>
  <c r="CM39" i="9" s="1"/>
  <c r="CM34" i="9" a="1"/>
  <c r="CM34" i="9" s="1"/>
  <c r="BP26" i="9"/>
  <c r="BP28" i="9" a="1"/>
  <c r="BP28" i="9" s="1"/>
  <c r="BX30" i="9" a="1"/>
  <c r="BX30" i="9" s="1"/>
  <c r="BX29" i="9" a="1"/>
  <c r="BX29" i="9" s="1"/>
  <c r="EM30" i="9" a="1"/>
  <c r="EM30" i="9" s="1"/>
  <c r="EM29" i="9" a="1"/>
  <c r="EM29" i="9" s="1"/>
  <c r="AZ41" i="9" a="1"/>
  <c r="AZ41" i="9" s="1"/>
  <c r="AZ36" i="9" a="1"/>
  <c r="AZ36" i="9" s="1"/>
  <c r="AQ41" i="9" a="1"/>
  <c r="AQ41" i="9" s="1"/>
  <c r="AQ36" i="9" a="1"/>
  <c r="AQ36" i="9" s="1"/>
  <c r="CN26" i="9"/>
  <c r="CN28" i="9" a="1"/>
  <c r="CN28" i="9" s="1"/>
  <c r="EE41" i="9" a="1"/>
  <c r="EE41" i="9" s="1"/>
  <c r="EE36" i="9" a="1"/>
  <c r="EE36" i="9" s="1"/>
  <c r="DI28" i="9" a="1"/>
  <c r="DI28" i="9" s="1"/>
  <c r="DI26" i="9"/>
  <c r="EY26" i="9"/>
  <c r="DT26" i="9"/>
  <c r="DT28" i="9" a="1"/>
  <c r="DT28" i="9" s="1"/>
  <c r="EU26" i="9"/>
  <c r="EU28" i="9" a="1"/>
  <c r="EU28" i="9" s="1"/>
  <c r="ER30" i="9" a="1"/>
  <c r="ER30" i="9" s="1"/>
  <c r="DM30" i="9" a="1"/>
  <c r="DM30" i="9" s="1"/>
  <c r="CX35" i="9" a="1"/>
  <c r="CX35" i="9" s="1"/>
  <c r="CX40" i="9" a="1"/>
  <c r="CX40" i="9" s="1"/>
  <c r="DA38" i="9" a="1"/>
  <c r="DA38" i="9" s="1"/>
  <c r="DA33" i="9" a="1"/>
  <c r="DA33" i="9" s="1"/>
  <c r="DA42" i="9" s="1"/>
  <c r="AX38" i="9" a="1"/>
  <c r="AX38" i="9" s="1"/>
  <c r="AX33" i="9" a="1"/>
  <c r="AX33" i="9" s="1"/>
  <c r="AX42" i="9" s="1"/>
  <c r="AR41" i="9" a="1"/>
  <c r="AR41" i="9" s="1"/>
  <c r="AR36" i="9" a="1"/>
  <c r="AR36" i="9" s="1"/>
  <c r="BN40" i="9" a="1"/>
  <c r="BN40" i="9" s="1"/>
  <c r="BN35" i="9" a="1"/>
  <c r="BN35" i="9" s="1"/>
  <c r="BP30" i="9" a="1"/>
  <c r="BP30" i="9" s="1"/>
  <c r="DD41" i="9" a="1"/>
  <c r="DD41" i="9" s="1"/>
  <c r="DD36" i="9" a="1"/>
  <c r="DD36" i="9" s="1"/>
  <c r="BY41" i="9" a="1"/>
  <c r="BY41" i="9" s="1"/>
  <c r="BY36" i="9" a="1"/>
  <c r="BY36" i="9" s="1"/>
  <c r="ER38" i="9" a="1"/>
  <c r="ER38" i="9" s="1"/>
  <c r="ER33" i="9" a="1"/>
  <c r="ER33" i="9" s="1"/>
  <c r="ER42" i="9" s="1"/>
  <c r="EJ26" i="9"/>
  <c r="EJ28" i="9" a="1"/>
  <c r="EJ28" i="9" s="1"/>
  <c r="CK40" i="9" a="1"/>
  <c r="CK40" i="9" s="1"/>
  <c r="CK35" i="9" a="1"/>
  <c r="CK35" i="9" s="1"/>
  <c r="AN31" i="9" a="1"/>
  <c r="AN31" i="9" s="1"/>
  <c r="CM38" i="9" a="1"/>
  <c r="CM38" i="9" s="1"/>
  <c r="CM33" i="9" a="1"/>
  <c r="CM33" i="9" s="1"/>
  <c r="CM42" i="9" s="1"/>
  <c r="FA29" i="9" a="1"/>
  <c r="FA29" i="9" s="1"/>
  <c r="FA30" i="9" a="1"/>
  <c r="FA30" i="9" s="1"/>
  <c r="AO38" i="9" a="1"/>
  <c r="AO38" i="9" s="1"/>
  <c r="AO33" i="9" a="1"/>
  <c r="AO33" i="9" s="1"/>
  <c r="AO42" i="9" s="1"/>
  <c r="DQ29" i="9" a="1"/>
  <c r="DQ29" i="9" s="1"/>
  <c r="DQ30" i="9" a="1"/>
  <c r="DQ30" i="9" s="1"/>
  <c r="DY28" i="9" a="1"/>
  <c r="DY28" i="9" s="1"/>
  <c r="DY26" i="9"/>
  <c r="BA33" i="9" a="1"/>
  <c r="BA33" i="9" s="1"/>
  <c r="BA42" i="9" s="1"/>
  <c r="BA38" i="9" a="1"/>
  <c r="BA38" i="9" s="1"/>
  <c r="CR38" i="9" a="1"/>
  <c r="CR38" i="9" s="1"/>
  <c r="CR33" i="9" a="1"/>
  <c r="CR33" i="9" s="1"/>
  <c r="CR42" i="9" s="1"/>
  <c r="AY38" i="9" a="1"/>
  <c r="AY38" i="9" s="1"/>
  <c r="AY33" i="9" a="1"/>
  <c r="AY33" i="9" s="1"/>
  <c r="AY42" i="9" s="1"/>
  <c r="CF31" i="9" a="1"/>
  <c r="CF31" i="9" s="1"/>
  <c r="CU31" i="9" a="1"/>
  <c r="CU31" i="9" s="1"/>
  <c r="DJ38" i="9" a="1"/>
  <c r="DJ38" i="9" s="1"/>
  <c r="DJ33" i="9" a="1"/>
  <c r="DJ33" i="9" s="1"/>
  <c r="DJ43" i="9" s="1"/>
  <c r="EI31" i="9" a="1"/>
  <c r="EI31" i="9" s="1"/>
  <c r="DX26" i="9"/>
  <c r="EO38" i="9" a="1"/>
  <c r="EO38" i="9" s="1"/>
  <c r="EO33" i="9" a="1"/>
  <c r="EO33" i="9" s="1"/>
  <c r="EO42" i="9" s="1"/>
  <c r="AV31" i="9" a="1"/>
  <c r="AV31" i="9" s="1"/>
  <c r="AQ40" i="9" a="1"/>
  <c r="AQ40" i="9" s="1"/>
  <c r="AQ35" i="9" a="1"/>
  <c r="AQ35" i="9" s="1"/>
  <c r="BD31" i="9" a="1"/>
  <c r="BD31" i="9" s="1"/>
  <c r="DG39" i="9" a="1"/>
  <c r="DG39" i="9" s="1"/>
  <c r="DG34" i="9" a="1"/>
  <c r="DG34" i="9" s="1"/>
  <c r="BI26" i="9"/>
  <c r="BI28" i="9" a="1"/>
  <c r="BI28" i="9" s="1"/>
  <c r="BR28" i="9" a="1"/>
  <c r="BR28" i="9" s="1"/>
  <c r="BR26" i="9"/>
  <c r="CG31" i="9" a="1"/>
  <c r="CG31" i="9" s="1"/>
  <c r="DN38" i="9" a="1"/>
  <c r="DN38" i="9" s="1"/>
  <c r="DN33" i="9" a="1"/>
  <c r="DN33" i="9" s="1"/>
  <c r="DN42" i="9" s="1"/>
  <c r="CA26" i="9"/>
  <c r="EA39" i="9" a="1"/>
  <c r="EA39" i="9" s="1"/>
  <c r="EA34" i="9" a="1"/>
  <c r="EA34" i="9" s="1"/>
  <c r="DR38" i="9" a="1"/>
  <c r="DR38" i="9" s="1"/>
  <c r="DR33" i="9" a="1"/>
  <c r="DR33" i="9" s="1"/>
  <c r="DR42" i="9" s="1"/>
  <c r="DF38" i="9" a="1"/>
  <c r="DF38" i="9" s="1"/>
  <c r="DF33" i="9" a="1"/>
  <c r="DF33" i="9" s="1"/>
  <c r="DF42" i="9" s="1"/>
  <c r="BK31" i="9" a="1"/>
  <c r="BK31" i="9" s="1"/>
  <c r="DW28" i="9" a="1"/>
  <c r="DW28" i="9" s="1"/>
  <c r="DW26" i="9"/>
  <c r="BH31" i="9" a="1"/>
  <c r="BH31" i="9" s="1"/>
  <c r="EP29" i="9" a="1"/>
  <c r="EP29" i="9" s="1"/>
  <c r="EP30" i="9" a="1"/>
  <c r="EP30" i="9" s="1"/>
  <c r="EJ31" i="9" a="1"/>
  <c r="EJ31" i="9" s="1"/>
  <c r="EK38" i="9" a="1"/>
  <c r="EK38" i="9" s="1"/>
  <c r="EK33" i="9" a="1"/>
  <c r="EK33" i="9" s="1"/>
  <c r="EK42" i="9" s="1"/>
  <c r="EX39" i="9" a="1"/>
  <c r="EX39" i="9" s="1"/>
  <c r="EX34" i="9" a="1"/>
  <c r="EX34" i="9" s="1"/>
  <c r="EH38" i="9" a="1"/>
  <c r="EH38" i="9" s="1"/>
  <c r="EH33" i="9" a="1"/>
  <c r="EH33" i="9" s="1"/>
  <c r="CP26" i="9"/>
  <c r="CP28" i="9" a="1"/>
  <c r="CP28" i="9" s="1"/>
  <c r="CS28" i="9" a="1"/>
  <c r="CS28" i="9" s="1"/>
  <c r="CS26" i="9"/>
  <c r="CH29" i="9" a="1"/>
  <c r="CH29" i="9" s="1"/>
  <c r="CH30" i="9" a="1"/>
  <c r="CH30" i="9" s="1"/>
  <c r="CH26" i="9"/>
  <c r="AK40" i="9" a="1"/>
  <c r="AK40" i="9" s="1"/>
  <c r="AK35" i="9" a="1"/>
  <c r="AK35" i="9" s="1"/>
  <c r="EZ35" i="9" a="1"/>
  <c r="EZ35" i="9" s="1"/>
  <c r="EZ40" i="9" a="1"/>
  <c r="EZ40" i="9" s="1"/>
  <c r="DQ38" i="9" a="1"/>
  <c r="DQ38" i="9" s="1"/>
  <c r="DQ33" i="9" a="1"/>
  <c r="DQ33" i="9" s="1"/>
  <c r="DQ42" i="9" s="1"/>
  <c r="DD38" i="9" a="1"/>
  <c r="DD38" i="9" s="1"/>
  <c r="DD33" i="9" a="1"/>
  <c r="DD33" i="9" s="1"/>
  <c r="DD42" i="9" s="1"/>
  <c r="EO29" i="9" a="1"/>
  <c r="EO29" i="9" s="1"/>
  <c r="EO30" i="9" a="1"/>
  <c r="EO30" i="9" s="1"/>
  <c r="EL26" i="9"/>
  <c r="EI29" i="9" a="1"/>
  <c r="EI29" i="9" s="1"/>
  <c r="EI30" i="9" a="1"/>
  <c r="EI30" i="9" s="1"/>
  <c r="AV30" i="9" a="1"/>
  <c r="AV30" i="9" s="1"/>
  <c r="AV29" i="9" a="1"/>
  <c r="AV29" i="9" s="1"/>
  <c r="DG40" i="9" a="1"/>
  <c r="DG40" i="9" s="1"/>
  <c r="DG35" i="9" a="1"/>
  <c r="DG35" i="9" s="1"/>
  <c r="BG31" i="9" a="1"/>
  <c r="BG31" i="9" s="1"/>
  <c r="BM33" i="9" a="1"/>
  <c r="BM33" i="9" s="1"/>
  <c r="BM42" i="9" s="1"/>
  <c r="BM38" i="9" a="1"/>
  <c r="BM38" i="9" s="1"/>
  <c r="CO39" i="9" a="1"/>
  <c r="CO39" i="9" s="1"/>
  <c r="CO34" i="9" a="1"/>
  <c r="CO34" i="9" s="1"/>
  <c r="CG39" i="9" a="1"/>
  <c r="CG39" i="9" s="1"/>
  <c r="CG34" i="9" a="1"/>
  <c r="CG34" i="9" s="1"/>
  <c r="DK29" i="9" a="1"/>
  <c r="DK29" i="9" s="1"/>
  <c r="DK30" i="9" a="1"/>
  <c r="DK30" i="9" s="1"/>
  <c r="EC41" i="9" a="1"/>
  <c r="EC41" i="9" s="1"/>
  <c r="EC36" i="9" a="1"/>
  <c r="EC36" i="9" s="1"/>
  <c r="CA38" i="9" a="1"/>
  <c r="CA38" i="9" s="1"/>
  <c r="CA33" i="9" a="1"/>
  <c r="CA33" i="9" s="1"/>
  <c r="CA42" i="9" s="1"/>
  <c r="CN40" i="9" a="1"/>
  <c r="CN40" i="9" s="1"/>
  <c r="CN35" i="9" a="1"/>
  <c r="CN35" i="9" s="1"/>
  <c r="CS41" i="9" a="1"/>
  <c r="CS41" i="9" s="1"/>
  <c r="CS36" i="9" a="1"/>
  <c r="CS36" i="9" s="1"/>
  <c r="CU39" i="9" a="1"/>
  <c r="CU39" i="9" s="1"/>
  <c r="CU34" i="9" a="1"/>
  <c r="CU34" i="9" s="1"/>
  <c r="BI39" i="9" a="1"/>
  <c r="BI39" i="9" s="1"/>
  <c r="BI34" i="9" a="1"/>
  <c r="BI34" i="9" s="1"/>
  <c r="CD41" i="9" a="1"/>
  <c r="CD41" i="9" s="1"/>
  <c r="CD36" i="9" a="1"/>
  <c r="CD36" i="9" s="1"/>
  <c r="CV41" i="9" a="1"/>
  <c r="CV41" i="9" s="1"/>
  <c r="CV36" i="9" a="1"/>
  <c r="CV36" i="9" s="1"/>
  <c r="EX40" i="9" a="1"/>
  <c r="EX40" i="9" s="1"/>
  <c r="EX35" i="9" a="1"/>
  <c r="EX35" i="9" s="1"/>
  <c r="CB28" i="9" a="1"/>
  <c r="CB28" i="9" s="1"/>
  <c r="CB26" i="9"/>
  <c r="BA30" i="9" a="1"/>
  <c r="BA30" i="9" s="1"/>
  <c r="BA29" i="9" a="1"/>
  <c r="BA29" i="9" s="1"/>
  <c r="CH38" i="9" a="1"/>
  <c r="CH38" i="9" s="1"/>
  <c r="CH33" i="9" a="1"/>
  <c r="CH33" i="9" s="1"/>
  <c r="CH42" i="9" s="1"/>
  <c r="AK34" i="9" a="1"/>
  <c r="AK34" i="9" s="1"/>
  <c r="AK39" i="9" a="1"/>
  <c r="AK39" i="9" s="1"/>
  <c r="EZ39" i="9" a="1"/>
  <c r="EZ39" i="9" s="1"/>
  <c r="EZ34" i="9" a="1"/>
  <c r="EZ34" i="9" s="1"/>
  <c r="DQ26" i="9"/>
  <c r="AZ38" i="9" a="1"/>
  <c r="AZ38" i="9" s="1"/>
  <c r="AZ33" i="9" a="1"/>
  <c r="AZ33" i="9" s="1"/>
  <c r="AZ42" i="9" s="1"/>
  <c r="CK41" i="9" a="1"/>
  <c r="CK41" i="9" s="1"/>
  <c r="CK36" i="9" a="1"/>
  <c r="CK36" i="9" s="1"/>
  <c r="EC28" i="9" a="1"/>
  <c r="EC28" i="9" s="1"/>
  <c r="EC26" i="9"/>
  <c r="DS41" i="9" a="1"/>
  <c r="DS41" i="9" s="1"/>
  <c r="DS36" i="9" a="1"/>
  <c r="DS36" i="9" s="1"/>
  <c r="EL38" i="9" a="1"/>
  <c r="EL38" i="9" s="1"/>
  <c r="EL33" i="9" a="1"/>
  <c r="EL33" i="9" s="1"/>
  <c r="EL42" i="9" s="1"/>
  <c r="AY41" i="9" a="1"/>
  <c r="AY41" i="9" s="1"/>
  <c r="AY36" i="9" a="1"/>
  <c r="AY36" i="9" s="1"/>
  <c r="CB39" i="9" a="1"/>
  <c r="CB39" i="9" s="1"/>
  <c r="CB34" i="9" a="1"/>
  <c r="CB34" i="9" s="1"/>
  <c r="AY30" i="9" a="1"/>
  <c r="AY30" i="9" s="1"/>
  <c r="AY29" i="9" a="1"/>
  <c r="AY29" i="9" s="1"/>
  <c r="BO28" i="9" a="1"/>
  <c r="BO28" i="9" s="1"/>
  <c r="BO26" i="9"/>
  <c r="CY26" i="9"/>
  <c r="CY28" i="9" a="1"/>
  <c r="CY28" i="9" s="1"/>
  <c r="BU26" i="9"/>
  <c r="DX29" i="9" a="1"/>
  <c r="DX29" i="9" s="1"/>
  <c r="DX30" i="9" a="1"/>
  <c r="DX30" i="9" s="1"/>
  <c r="CO41" i="9" a="1"/>
  <c r="CO41" i="9" s="1"/>
  <c r="CO36" i="9" a="1"/>
  <c r="CO36" i="9" s="1"/>
  <c r="DG41" i="9" a="1"/>
  <c r="DG41" i="9" s="1"/>
  <c r="DG36" i="9" a="1"/>
  <c r="DG36" i="9" s="1"/>
  <c r="EZ41" i="9" a="1"/>
  <c r="EZ41" i="9" s="1"/>
  <c r="EZ36" i="9" a="1"/>
  <c r="EZ36" i="9" s="1"/>
  <c r="DF41" i="9" a="1"/>
  <c r="DF41" i="9" s="1"/>
  <c r="DF36" i="9" a="1"/>
  <c r="DF36" i="9" s="1"/>
  <c r="CF39" i="9" a="1"/>
  <c r="CF39" i="9" s="1"/>
  <c r="CF34" i="9" a="1"/>
  <c r="CF34" i="9" s="1"/>
  <c r="EW41" i="9" a="1"/>
  <c r="EW41" i="9" s="1"/>
  <c r="EW36" i="9" a="1"/>
  <c r="EW36" i="9" s="1"/>
  <c r="DI39" i="9" a="1"/>
  <c r="DI39" i="9" s="1"/>
  <c r="DI34" i="9" a="1"/>
  <c r="DI34" i="9" s="1"/>
  <c r="AW41" i="9" a="1"/>
  <c r="AW41" i="9" s="1"/>
  <c r="AW36" i="9" a="1"/>
  <c r="AW36" i="9" s="1"/>
  <c r="BL31" i="9" a="1"/>
  <c r="BL31" i="9" s="1"/>
  <c r="FB30" i="9" a="1"/>
  <c r="FB30" i="9" s="1"/>
  <c r="FB29" i="9" a="1"/>
  <c r="FB29" i="9" s="1"/>
  <c r="DW31" i="9" a="1"/>
  <c r="DW31" i="9" s="1"/>
  <c r="DZ39" i="9" a="1"/>
  <c r="DZ39" i="9" s="1"/>
  <c r="DZ34" i="9" a="1"/>
  <c r="DZ34" i="9" s="1"/>
  <c r="BQ39" i="9" a="1"/>
  <c r="BQ39" i="9" s="1"/>
  <c r="BQ34" i="9" a="1"/>
  <c r="BQ34" i="9" s="1"/>
  <c r="DD29" i="9" a="1"/>
  <c r="DD29" i="9" s="1"/>
  <c r="DD30" i="9" a="1"/>
  <c r="DD30" i="9" s="1"/>
  <c r="EQ31" i="9" a="1"/>
  <c r="EQ31" i="9" s="1"/>
  <c r="AV38" i="9" a="1"/>
  <c r="AV38" i="9" s="1"/>
  <c r="AV33" i="9" a="1"/>
  <c r="AV33" i="9" s="1"/>
  <c r="AV42" i="9" s="1"/>
  <c r="BZ35" i="9" a="1"/>
  <c r="BZ35" i="9" s="1"/>
  <c r="BZ40" i="9" a="1"/>
  <c r="BZ40" i="9" s="1"/>
  <c r="BS30" i="9" a="1"/>
  <c r="BS30" i="9" s="1"/>
  <c r="BS29" i="9" a="1"/>
  <c r="BS29" i="9" s="1"/>
  <c r="BZ44" i="9"/>
  <c r="DL29" i="9" a="1"/>
  <c r="DL29" i="9" s="1"/>
  <c r="DL30" i="9" a="1"/>
  <c r="DL30" i="9" s="1"/>
  <c r="BJ26" i="9"/>
  <c r="BJ28" i="9" a="1"/>
  <c r="BJ28" i="9" s="1"/>
  <c r="DN41" i="9" a="1"/>
  <c r="DN41" i="9" s="1"/>
  <c r="DN36" i="9" a="1"/>
  <c r="DN36" i="9" s="1"/>
  <c r="BU38" i="9" a="1"/>
  <c r="BU38" i="9" s="1"/>
  <c r="BU33" i="9" a="1"/>
  <c r="BU33" i="9" s="1"/>
  <c r="BU42" i="9" s="1"/>
  <c r="EE26" i="9"/>
  <c r="EE28" i="9" a="1"/>
  <c r="EE28" i="9" s="1"/>
  <c r="BU29" i="9" a="1"/>
  <c r="BU29" i="9" s="1"/>
  <c r="BU30" i="9" a="1"/>
  <c r="BU30" i="9" s="1"/>
  <c r="BQ41" i="9" a="1"/>
  <c r="BQ41" i="9" s="1"/>
  <c r="BQ36" i="9" a="1"/>
  <c r="BQ36" i="9" s="1"/>
  <c r="CJ39" i="9" a="1"/>
  <c r="CJ39" i="9" s="1"/>
  <c r="CJ34" i="9" a="1"/>
  <c r="CJ34" i="9" s="1"/>
  <c r="CI39" i="9" a="1"/>
  <c r="CI39" i="9" s="1"/>
  <c r="CI34" i="9" a="1"/>
  <c r="CI34" i="9" s="1"/>
  <c r="DF39" i="9" a="1"/>
  <c r="DF39" i="9" s="1"/>
  <c r="DF34" i="9" a="1"/>
  <c r="DF34" i="9" s="1"/>
  <c r="CI38" i="9" a="1"/>
  <c r="CI38" i="9" s="1"/>
  <c r="CI33" i="9" a="1"/>
  <c r="CI33" i="9" s="1"/>
  <c r="CI42" i="9" s="1"/>
  <c r="BV41" i="9" a="1"/>
  <c r="BV41" i="9" s="1"/>
  <c r="BV36" i="9" a="1"/>
  <c r="BV36" i="9" s="1"/>
  <c r="AT39" i="9" a="1"/>
  <c r="AT39" i="9" s="1"/>
  <c r="AT34" i="9" a="1"/>
  <c r="AT34" i="9" s="1"/>
  <c r="AO41" i="9" a="1"/>
  <c r="AO41" i="9" s="1"/>
  <c r="AO36" i="9" a="1"/>
  <c r="AO36" i="9" s="1"/>
  <c r="ED39" i="9" a="1"/>
  <c r="ED39" i="9" s="1"/>
  <c r="ED34" i="9" a="1"/>
  <c r="ED34" i="9" s="1"/>
  <c r="EG41" i="9" a="1"/>
  <c r="EG41" i="9" s="1"/>
  <c r="EG36" i="9" a="1"/>
  <c r="EG36" i="9" s="1"/>
  <c r="AQ39" i="9" a="1"/>
  <c r="AQ39" i="9" s="1"/>
  <c r="AQ34" i="9" a="1"/>
  <c r="AQ34" i="9" s="1"/>
  <c r="EG26" i="9"/>
  <c r="EG28" i="9" a="1"/>
  <c r="EG28" i="9" s="1"/>
  <c r="BW38" i="9" a="1"/>
  <c r="BW38" i="9" s="1"/>
  <c r="BW33" i="9" a="1"/>
  <c r="BW33" i="9" s="1"/>
  <c r="BW42" i="9" s="1"/>
  <c r="AN39" i="9" a="1"/>
  <c r="AN39" i="9" s="1"/>
  <c r="AN34" i="9" a="1"/>
  <c r="AN34" i="9" s="1"/>
  <c r="CK26" i="9"/>
  <c r="CK28" i="9" a="1"/>
  <c r="CK28" i="9" s="1"/>
  <c r="DP29" i="9" a="1"/>
  <c r="DP29" i="9" s="1"/>
  <c r="DP30" i="9" a="1"/>
  <c r="DP30" i="9" s="1"/>
  <c r="DZ40" i="9" a="1"/>
  <c r="DZ40" i="9" s="1"/>
  <c r="DZ35" i="9" a="1"/>
  <c r="DZ35" i="9" s="1"/>
  <c r="BQ40" i="9" a="1"/>
  <c r="BQ40" i="9" s="1"/>
  <c r="BQ35" i="9" a="1"/>
  <c r="BQ35" i="9" s="1"/>
  <c r="FA26" i="9"/>
  <c r="FA28" i="9" a="1"/>
  <c r="FA28" i="9" s="1"/>
  <c r="FB26" i="9"/>
  <c r="FB28" i="9" a="1"/>
  <c r="FB28" i="9" s="1"/>
  <c r="DP38" i="9" a="1"/>
  <c r="DP38" i="9" s="1"/>
  <c r="DP33" i="9" a="1"/>
  <c r="DP33" i="9" s="1"/>
  <c r="DP42" i="9" s="1"/>
  <c r="EO41" i="9" a="1"/>
  <c r="EO41" i="9" s="1"/>
  <c r="EO36" i="9" a="1"/>
  <c r="EO36" i="9" s="1"/>
  <c r="BC39" i="9" a="1"/>
  <c r="BC39" i="9" s="1"/>
  <c r="BC34" i="9" a="1"/>
  <c r="BC34" i="9" s="1"/>
  <c r="DY31" i="9" a="1"/>
  <c r="DY31" i="9" s="1"/>
  <c r="BT38" i="9" a="1"/>
  <c r="BT38" i="9" s="1"/>
  <c r="BT33" i="9" a="1"/>
  <c r="BT33" i="9" s="1"/>
  <c r="BT42" i="9" s="1"/>
  <c r="DB38" i="9" a="1"/>
  <c r="DB38" i="9" s="1"/>
  <c r="DB33" i="9" a="1"/>
  <c r="DB33" i="9" s="1"/>
  <c r="DB42" i="9" s="1"/>
  <c r="CZ26" i="9"/>
  <c r="CZ28" i="9" a="1"/>
  <c r="CZ28" i="9" s="1"/>
  <c r="DR29" i="9" a="1"/>
  <c r="DR29" i="9" s="1"/>
  <c r="DR30" i="9" a="1"/>
  <c r="DR30" i="9" s="1"/>
  <c r="CJ30" i="9" a="1"/>
  <c r="CJ30" i="9" s="1"/>
  <c r="CI30" i="9" a="1"/>
  <c r="CI30" i="9" s="1"/>
  <c r="CJ38" i="9" a="1"/>
  <c r="CJ38" i="9" s="1"/>
  <c r="CJ33" i="9" a="1"/>
  <c r="CJ33" i="9" s="1"/>
  <c r="CJ42" i="9" s="1"/>
  <c r="EZ28" i="9" a="1"/>
  <c r="EZ28" i="9" s="1"/>
  <c r="EZ26" i="9"/>
  <c r="ES44" i="9"/>
  <c r="DK38" i="9" a="1"/>
  <c r="DK38" i="9" s="1"/>
  <c r="DK33" i="9" a="1"/>
  <c r="DK33" i="9" s="1"/>
  <c r="DK42" i="9" s="1"/>
  <c r="ER41" i="9" a="1"/>
  <c r="ER41" i="9" s="1"/>
  <c r="ER36" i="9" a="1"/>
  <c r="ER36" i="9" s="1"/>
  <c r="CK39" i="9" a="1"/>
  <c r="CK39" i="9" s="1"/>
  <c r="CK34" i="9" a="1"/>
  <c r="CK34" i="9" s="1"/>
  <c r="BT29" i="9" a="1"/>
  <c r="BT29" i="9" s="1"/>
  <c r="BT30" i="9" a="1"/>
  <c r="BT30" i="9" s="1"/>
  <c r="DZ28" i="9" a="1"/>
  <c r="DZ28" i="9" s="1"/>
  <c r="DZ26" i="9"/>
  <c r="BP39" i="9" a="1"/>
  <c r="BP39" i="9" s="1"/>
  <c r="BP34" i="9" a="1"/>
  <c r="BP34" i="9" s="1"/>
  <c r="CN39" i="9" a="1"/>
  <c r="CN39" i="9" s="1"/>
  <c r="CN34" i="9" a="1"/>
  <c r="CN34" i="9" s="1"/>
  <c r="BL38" i="9" a="1"/>
  <c r="BL38" i="9" s="1"/>
  <c r="BL33" i="9" a="1"/>
  <c r="BL33" i="9" s="1"/>
  <c r="BL42" i="9" s="1"/>
  <c r="CC26" i="9"/>
  <c r="CC28" i="9" a="1"/>
  <c r="CC28" i="9" s="1"/>
  <c r="DQ41" i="9" a="1"/>
  <c r="DQ41" i="9" s="1"/>
  <c r="DQ36" i="9" a="1"/>
  <c r="DQ36" i="9" s="1"/>
  <c r="AU29" i="9" a="1"/>
  <c r="AU29" i="9" s="1"/>
  <c r="AU30" i="9" a="1"/>
  <c r="AU30" i="9" s="1"/>
  <c r="EV41" i="9" a="1"/>
  <c r="EV41" i="9" s="1"/>
  <c r="EV36" i="9" a="1"/>
  <c r="EV36" i="9" s="1"/>
  <c r="BE28" i="9" a="1"/>
  <c r="BE28" i="9" s="1"/>
  <c r="BE26" i="9"/>
  <c r="BC41" i="9" a="1"/>
  <c r="BC41" i="9" s="1"/>
  <c r="BC36" i="9" a="1"/>
  <c r="BC36" i="9" s="1"/>
  <c r="CD30" i="9" a="1"/>
  <c r="CD30" i="9" s="1"/>
  <c r="CD29" i="9" a="1"/>
  <c r="CD29" i="9" s="1"/>
  <c r="EI38" i="9" a="1"/>
  <c r="EI38" i="9" s="1"/>
  <c r="EI33" i="9" a="1"/>
  <c r="EI33" i="9" s="1"/>
  <c r="EI42" i="9" s="1"/>
  <c r="DY39" i="9" a="1"/>
  <c r="DY39" i="9" s="1"/>
  <c r="DY34" i="9" a="1"/>
  <c r="DY34" i="9" s="1"/>
  <c r="EE39" i="9" a="1"/>
  <c r="EE39" i="9" s="1"/>
  <c r="EE34" i="9" a="1"/>
  <c r="EE34" i="9" s="1"/>
  <c r="CB41" i="9" a="1"/>
  <c r="CB41" i="9" s="1"/>
  <c r="CB36" i="9" a="1"/>
  <c r="CB36" i="9" s="1"/>
  <c r="EF38" i="9" a="1"/>
  <c r="EF38" i="9" s="1"/>
  <c r="EF33" i="9" a="1"/>
  <c r="EF33" i="9" s="1"/>
  <c r="EF42" i="9" s="1"/>
  <c r="BE40" i="9" a="1"/>
  <c r="BE40" i="9" s="1"/>
  <c r="BE35" i="9" a="1"/>
  <c r="BE35" i="9" s="1"/>
  <c r="BS26" i="9"/>
  <c r="EX41" i="9" a="1"/>
  <c r="EX41" i="9" s="1"/>
  <c r="EX36" i="9" a="1"/>
  <c r="EX36" i="9" s="1"/>
  <c r="CU28" i="9" a="1"/>
  <c r="CU28" i="9" s="1"/>
  <c r="CU26" i="9"/>
  <c r="BF41" i="9" a="1"/>
  <c r="BF41" i="9" s="1"/>
  <c r="BF36" i="9" a="1"/>
  <c r="BF36" i="9" s="1"/>
  <c r="DN30" i="9" a="1"/>
  <c r="DN30" i="9" s="1"/>
  <c r="DN29" i="9" a="1"/>
  <c r="DN29" i="9" s="1"/>
  <c r="CI41" i="9" a="1"/>
  <c r="CI41" i="9" s="1"/>
  <c r="CI36" i="9" a="1"/>
  <c r="CI36" i="9" s="1"/>
  <c r="CE30" i="9" a="1"/>
  <c r="CE30" i="9" s="1"/>
  <c r="CE29" i="9" a="1"/>
  <c r="CE29" i="9" s="1"/>
  <c r="DI41" i="9" a="1"/>
  <c r="DI41" i="9" s="1"/>
  <c r="DI36" i="9" a="1"/>
  <c r="DI36" i="9" s="1"/>
  <c r="BG39" i="9" a="1"/>
  <c r="BG39" i="9" s="1"/>
  <c r="BG34" i="9" a="1"/>
  <c r="BG34" i="9" s="1"/>
  <c r="BO30" i="9" a="1"/>
  <c r="BO30" i="9" s="1"/>
  <c r="DG38" i="9" a="1"/>
  <c r="DG38" i="9" s="1"/>
  <c r="DG33" i="9" a="1"/>
  <c r="DG33" i="9" s="1"/>
  <c r="DG42" i="9" s="1"/>
  <c r="DK26" i="9"/>
  <c r="BV29" i="9" a="1"/>
  <c r="BV29" i="9" s="1"/>
  <c r="BV30" i="9" a="1"/>
  <c r="BV30" i="9" s="1"/>
  <c r="AU38" i="9" a="1"/>
  <c r="AU38" i="9" s="1"/>
  <c r="AU33" i="9" a="1"/>
  <c r="AU33" i="9" s="1"/>
  <c r="AU42" i="9" s="1"/>
  <c r="EN29" i="9" a="1"/>
  <c r="EN29" i="9" s="1"/>
  <c r="EN30" i="9" a="1"/>
  <c r="EN30" i="9" s="1"/>
  <c r="BW40" i="9" a="1"/>
  <c r="BW40" i="9" s="1"/>
  <c r="BW35" i="9" a="1"/>
  <c r="BW35" i="9" s="1"/>
  <c r="BC26" i="9"/>
  <c r="BC28" i="9" a="1"/>
  <c r="BC28" i="9" s="1"/>
  <c r="DE40" i="9" a="1"/>
  <c r="DE40" i="9" s="1"/>
  <c r="DE35" i="9" a="1"/>
  <c r="DE35" i="9" s="1"/>
  <c r="EW39" i="9" a="1"/>
  <c r="EW39" i="9" s="1"/>
  <c r="EW34" i="9" a="1"/>
  <c r="EW34" i="9" s="1"/>
  <c r="DH30" i="9" a="1"/>
  <c r="DH30" i="9" s="1"/>
  <c r="DH29" i="9" a="1"/>
  <c r="DH29" i="9" s="1"/>
  <c r="BK34" i="9" a="1"/>
  <c r="BK34" i="9" s="1"/>
  <c r="BK39" i="9" a="1"/>
  <c r="BK39" i="9" s="1"/>
  <c r="CP30" i="9" a="1"/>
  <c r="CP30" i="9" s="1"/>
  <c r="CP29" i="9" a="1"/>
  <c r="CP29" i="9" s="1"/>
  <c r="DA30" i="9" a="1"/>
  <c r="DA30" i="9" s="1"/>
  <c r="DA29" i="9" a="1"/>
  <c r="DA29" i="9" s="1"/>
  <c r="DH28" i="9" a="1"/>
  <c r="DH28" i="9" s="1"/>
  <c r="DH26" i="9"/>
  <c r="EV26" i="9"/>
  <c r="EV28" i="9" a="1"/>
  <c r="EV28" i="9" s="1"/>
  <c r="EB28" i="9" a="1"/>
  <c r="EB28" i="9" s="1"/>
  <c r="EB26" i="9"/>
  <c r="AL28" i="9" a="1"/>
  <c r="AL28" i="9" s="1"/>
  <c r="AL26" i="9"/>
  <c r="DO30" i="9" a="1"/>
  <c r="DO30" i="9" s="1"/>
  <c r="DO29" i="9" a="1"/>
  <c r="DO29" i="9" s="1"/>
  <c r="BH38" i="9" a="1"/>
  <c r="BH38" i="9" s="1"/>
  <c r="BH33" i="9" a="1"/>
  <c r="BH33" i="9" s="1"/>
  <c r="BH42" i="9" s="1"/>
  <c r="EE40" i="9" a="1"/>
  <c r="EE40" i="9" s="1"/>
  <c r="EE35" i="9" a="1"/>
  <c r="EE35" i="9" s="1"/>
  <c r="DB30" i="9" a="1"/>
  <c r="DB30" i="9" s="1"/>
  <c r="DB29" i="9" a="1"/>
  <c r="DB29" i="9" s="1"/>
  <c r="AQ26" i="9"/>
  <c r="AQ28" i="9" a="1"/>
  <c r="AQ28" i="9" s="1"/>
  <c r="BD26" i="9"/>
  <c r="BD28" i="9" a="1"/>
  <c r="BD28" i="9" s="1"/>
  <c r="EF26" i="9"/>
  <c r="BE39" i="9" a="1"/>
  <c r="BE39" i="9" s="1"/>
  <c r="BE34" i="9" a="1"/>
  <c r="BE34" i="9" s="1"/>
  <c r="BS33" i="9" a="1"/>
  <c r="BS33" i="9" s="1"/>
  <c r="BS42" i="9" s="1"/>
  <c r="BS38" i="9" a="1"/>
  <c r="BS38" i="9" s="1"/>
  <c r="BY26" i="9"/>
  <c r="BY28" i="9" a="1"/>
  <c r="BY28" i="9" s="1"/>
  <c r="DS26" i="9"/>
  <c r="DS28" i="9" a="1"/>
  <c r="DS28" i="9" s="1"/>
  <c r="BR31" i="9" a="1"/>
  <c r="BR31" i="9" s="1"/>
  <c r="EY30" i="9" a="1"/>
  <c r="EY30" i="9" s="1"/>
  <c r="EY29" i="9" a="1"/>
  <c r="EY29" i="9" s="1"/>
  <c r="CW38" i="9" a="1"/>
  <c r="CW38" i="9" s="1"/>
  <c r="CW33" i="9" a="1"/>
  <c r="CW33" i="9" s="1"/>
  <c r="CW42" i="9" s="1"/>
  <c r="BM30" i="9" a="1"/>
  <c r="BM30" i="9" s="1"/>
  <c r="BM29" i="9" a="1"/>
  <c r="BM29" i="9" s="1"/>
  <c r="AR26" i="9"/>
  <c r="AR28" i="9" a="1"/>
  <c r="AR28" i="9" s="1"/>
  <c r="BO39" i="9" a="1"/>
  <c r="BO39" i="9" s="1"/>
  <c r="BO34" i="9" a="1"/>
  <c r="BO34" i="9" s="1"/>
  <c r="BG28" i="9" a="1"/>
  <c r="BG28" i="9" s="1"/>
  <c r="BG26" i="9"/>
  <c r="DE41" i="9" a="1"/>
  <c r="DE41" i="9" s="1"/>
  <c r="DE36" i="9" a="1"/>
  <c r="DE36" i="9" s="1"/>
  <c r="BL39" i="9" a="1"/>
  <c r="BL39" i="9" s="1"/>
  <c r="BL34" i="9" a="1"/>
  <c r="BL34" i="9" s="1"/>
  <c r="EG39" i="9" a="1"/>
  <c r="EG39" i="9" s="1"/>
  <c r="EG34" i="9" a="1"/>
  <c r="EG34" i="9" s="1"/>
  <c r="AS41" i="9" a="1"/>
  <c r="AS41" i="9" s="1"/>
  <c r="AS36" i="9" a="1"/>
  <c r="AS36" i="9" s="1"/>
  <c r="CG38" i="9" a="1"/>
  <c r="CG38" i="9" s="1"/>
  <c r="CG33" i="9" a="1"/>
  <c r="CG33" i="9" s="1"/>
  <c r="CG42" i="9" s="1"/>
  <c r="DC40" i="9" a="1"/>
  <c r="DC40" i="9" s="1"/>
  <c r="DC35" i="9" a="1"/>
  <c r="DC35" i="9" s="1"/>
  <c r="EP38" i="9" a="1"/>
  <c r="EP38" i="9" s="1"/>
  <c r="EP33" i="9" a="1"/>
  <c r="EP33" i="9" s="1"/>
  <c r="EP42" i="9" s="1"/>
  <c r="CD38" i="9" a="1"/>
  <c r="CD38" i="9" s="1"/>
  <c r="CD33" i="9" a="1"/>
  <c r="CD33" i="9" s="1"/>
  <c r="CD42" i="9" s="1"/>
  <c r="CZ29" i="9" a="1"/>
  <c r="CZ29" i="9" s="1"/>
  <c r="CZ30" i="9" a="1"/>
  <c r="CZ30" i="9" s="1"/>
  <c r="DE34" i="9" a="1"/>
  <c r="DE34" i="9" s="1"/>
  <c r="DE39" i="9" a="1"/>
  <c r="DE39" i="9" s="1"/>
  <c r="EW40" i="9" a="1"/>
  <c r="EW40" i="9" s="1"/>
  <c r="EW35" i="9" a="1"/>
  <c r="EW35" i="9" s="1"/>
  <c r="BT41" i="9" a="1"/>
  <c r="BT41" i="9" s="1"/>
  <c r="BT36" i="9" a="1"/>
  <c r="BT36" i="9" s="1"/>
  <c r="AT41" i="9" a="1"/>
  <c r="AT41" i="9" s="1"/>
  <c r="AT36" i="9" a="1"/>
  <c r="AT36" i="9" s="1"/>
  <c r="CP41" i="9" a="1"/>
  <c r="CP41" i="9" s="1"/>
  <c r="CP36" i="9" a="1"/>
  <c r="CP36" i="9" s="1"/>
  <c r="DE38" i="9" a="1"/>
  <c r="DE38" i="9" s="1"/>
  <c r="DE33" i="9" a="1"/>
  <c r="DE33" i="9" s="1"/>
  <c r="DE42" i="9" s="1"/>
  <c r="EK41" i="9" a="1"/>
  <c r="EK41" i="9" s="1"/>
  <c r="EK36" i="9" a="1"/>
  <c r="EK36" i="9" s="1"/>
  <c r="CQ31" i="9" a="1"/>
  <c r="CQ31" i="9" s="1"/>
  <c r="CL39" i="9" a="1"/>
  <c r="CL39" i="9" s="1"/>
  <c r="CL34" i="9" a="1"/>
  <c r="CL34" i="9" s="1"/>
  <c r="CL43" i="9" s="1"/>
  <c r="EJ39" i="9" a="1"/>
  <c r="EJ39" i="9" s="1"/>
  <c r="EJ34" i="9" a="1"/>
  <c r="EJ34" i="9" s="1"/>
  <c r="DS39" i="9" a="1"/>
  <c r="DS39" i="9" s="1"/>
  <c r="DS34" i="9" a="1"/>
  <c r="DS34" i="9" s="1"/>
  <c r="AZ29" i="9" a="1"/>
  <c r="AZ29" i="9" s="1"/>
  <c r="AZ30" i="9" a="1"/>
  <c r="AZ30" i="9" s="1"/>
  <c r="BX38" i="9" a="1"/>
  <c r="BX38" i="9" s="1"/>
  <c r="BX33" i="9" a="1"/>
  <c r="BX33" i="9" s="1"/>
  <c r="BX42" i="9" s="1"/>
  <c r="DL38" i="9" a="1"/>
  <c r="DL38" i="9" s="1"/>
  <c r="DL33" i="9" a="1"/>
  <c r="DL33" i="9" s="1"/>
  <c r="DL42" i="9" s="1"/>
  <c r="CC39" i="9" a="1"/>
  <c r="CC39" i="9" s="1"/>
  <c r="CC34" i="9" a="1"/>
  <c r="CC34" i="9" s="1"/>
  <c r="EQ39" i="9" a="1"/>
  <c r="EQ39" i="9" s="1"/>
  <c r="EQ34" i="9" a="1"/>
  <c r="EQ34" i="9" s="1"/>
  <c r="EQ28" i="9" a="1"/>
  <c r="EQ28" i="9" s="1"/>
  <c r="EQ26" i="9"/>
  <c r="AO29" i="9" a="1"/>
  <c r="AO29" i="9" s="1"/>
  <c r="AO30" i="9" a="1"/>
  <c r="AO30" i="9" s="1"/>
  <c r="AX35" i="9" a="1"/>
  <c r="AX35" i="9" s="1"/>
  <c r="AX40" i="9" a="1"/>
  <c r="AX40" i="9" s="1"/>
  <c r="BY39" i="9" a="1"/>
  <c r="BY39" i="9" s="1"/>
  <c r="BY34" i="9" a="1"/>
  <c r="BY34" i="9" s="1"/>
  <c r="CW30" i="9" a="1"/>
  <c r="CW30" i="9" s="1"/>
  <c r="CW29" i="9" a="1"/>
  <c r="CW29" i="9" s="1"/>
  <c r="BQ28" i="9" a="1"/>
  <c r="BQ28" i="9" s="1"/>
  <c r="BQ26" i="9"/>
  <c r="CW26" i="9"/>
  <c r="AK28" i="9" a="1"/>
  <c r="AK28" i="9" s="1"/>
  <c r="AK26" i="9"/>
  <c r="BF39" i="9" a="1"/>
  <c r="BF39" i="9" s="1"/>
  <c r="BF34" i="9" a="1"/>
  <c r="BF34" i="9" s="1"/>
  <c r="CV39" i="9" a="1"/>
  <c r="CV39" i="9" s="1"/>
  <c r="CV34" i="9" a="1"/>
  <c r="CV34" i="9" s="1"/>
  <c r="CQ39" i="9" a="1"/>
  <c r="CQ39" i="9" s="1"/>
  <c r="CQ34" i="9" a="1"/>
  <c r="CQ34" i="9" s="1"/>
  <c r="CY39" i="9" a="1"/>
  <c r="CY39" i="9" s="1"/>
  <c r="CY34" i="9" a="1"/>
  <c r="CY34" i="9" s="1"/>
  <c r="BX41" i="9" a="1"/>
  <c r="BX41" i="9" s="1"/>
  <c r="BX36" i="9" a="1"/>
  <c r="BX36" i="9" s="1"/>
  <c r="BV38" i="9" a="1"/>
  <c r="BV38" i="9" s="1"/>
  <c r="BV33" i="9" a="1"/>
  <c r="BV33" i="9" s="1"/>
  <c r="BV42" i="9" s="1"/>
  <c r="EB39" i="9" a="1"/>
  <c r="EB39" i="9" s="1"/>
  <c r="EB34" i="9" a="1"/>
  <c r="EB34" i="9" s="1"/>
  <c r="AW30" i="9" a="1"/>
  <c r="AW30" i="9" s="1"/>
  <c r="AW29" i="9" a="1"/>
  <c r="AW29" i="9" s="1"/>
  <c r="AW38" i="9" a="1"/>
  <c r="AW38" i="9" s="1"/>
  <c r="AW33" i="9" a="1"/>
  <c r="AW33" i="9" s="1"/>
  <c r="AW42" i="9" s="1"/>
  <c r="DX38" i="9" a="1"/>
  <c r="DX38" i="9" s="1"/>
  <c r="DX33" i="9" a="1"/>
  <c r="DX33" i="9" s="1"/>
  <c r="DX42" i="9" s="1"/>
  <c r="AS28" i="9" a="1"/>
  <c r="AS28" i="9" s="1"/>
  <c r="AS26" i="9"/>
  <c r="CV26" i="9"/>
  <c r="CV28" i="9" a="1"/>
  <c r="CV28" i="9" s="1"/>
  <c r="EA41" i="9" a="1"/>
  <c r="EA41" i="9" s="1"/>
  <c r="EA36" i="9" a="1"/>
  <c r="EA36" i="9" s="1"/>
  <c r="AM38" i="9" a="1"/>
  <c r="AM38" i="9" s="1"/>
  <c r="AM33" i="9" a="1"/>
  <c r="AM33" i="9" s="1"/>
  <c r="AM42" i="9" s="1"/>
  <c r="CL40" i="9" a="1"/>
  <c r="CL40" i="9" s="1"/>
  <c r="CL35" i="9" a="1"/>
  <c r="CL35" i="9" s="1"/>
  <c r="CR41" i="9" a="1"/>
  <c r="CR41" i="9" s="1"/>
  <c r="CR36" i="9" a="1"/>
  <c r="CR36" i="9" s="1"/>
  <c r="DP41" i="9" a="1"/>
  <c r="DP41" i="9" s="1"/>
  <c r="DP36" i="9" a="1"/>
  <c r="DP36" i="9" s="1"/>
  <c r="DS40" i="9" a="1"/>
  <c r="DS40" i="9" s="1"/>
  <c r="DS35" i="9" a="1"/>
  <c r="DS35" i="9" s="1"/>
  <c r="DU41" i="9" a="1"/>
  <c r="DU41" i="9" s="1"/>
  <c r="DU36" i="9" a="1"/>
  <c r="DU36" i="9" s="1"/>
  <c r="CX38" i="9" a="1"/>
  <c r="CX38" i="9" s="1"/>
  <c r="CX33" i="9" a="1"/>
  <c r="CX33" i="9" s="1"/>
  <c r="DB41" i="9" a="1"/>
  <c r="DB41" i="9" s="1"/>
  <c r="DB36" i="9" a="1"/>
  <c r="DB36" i="9" s="1"/>
  <c r="EC39" i="9" a="1"/>
  <c r="EC39" i="9" s="1"/>
  <c r="EC34" i="9" a="1"/>
  <c r="EC34" i="9" s="1"/>
  <c r="CC30" i="9" a="1"/>
  <c r="CC30" i="9" s="1"/>
  <c r="BE41" i="9" a="1"/>
  <c r="BE41" i="9" s="1"/>
  <c r="BE36" i="9" a="1"/>
  <c r="BE36" i="9" s="1"/>
  <c r="AP41" i="9" a="1"/>
  <c r="AP41" i="9" s="1"/>
  <c r="AP36" i="9" a="1"/>
  <c r="AP36" i="9" s="1"/>
  <c r="AX34" i="9" a="1"/>
  <c r="AX34" i="9" s="1"/>
  <c r="AX44" i="9" s="1"/>
  <c r="AX39" i="9" a="1"/>
  <c r="AX39" i="9" s="1"/>
  <c r="BY40" i="9" a="1"/>
  <c r="BY40" i="9" s="1"/>
  <c r="BY35" i="9" a="1"/>
  <c r="BY35" i="9" s="1"/>
  <c r="BA41" i="9" a="1"/>
  <c r="BA41" i="9" s="1"/>
  <c r="BA36" i="9" a="1"/>
  <c r="BA36" i="9" s="1"/>
  <c r="BI41" i="9" a="1"/>
  <c r="BI41" i="9" s="1"/>
  <c r="BI36" i="9" a="1"/>
  <c r="BI36" i="9" s="1"/>
  <c r="BH30" i="9" a="1"/>
  <c r="BH30" i="9" s="1"/>
  <c r="BH29" i="9" a="1"/>
  <c r="BH29" i="9" s="1"/>
  <c r="DV33" i="9" a="1"/>
  <c r="DV33" i="9" s="1"/>
  <c r="DV43" i="9" s="1"/>
  <c r="DV38" i="9" a="1"/>
  <c r="DV38" i="9" s="1"/>
  <c r="BR39" i="9" a="1"/>
  <c r="BR39" i="9" s="1"/>
  <c r="BR34" i="9" a="1"/>
  <c r="BR34" i="9" s="1"/>
  <c r="CY41" i="9" a="1"/>
  <c r="CY41" i="9" s="1"/>
  <c r="CY36" i="9" a="1"/>
  <c r="CY36" i="9" s="1"/>
  <c r="EW28" i="9" a="1"/>
  <c r="EW28" i="9" s="1"/>
  <c r="EW26" i="9"/>
  <c r="AM41" i="9" a="1"/>
  <c r="AM41" i="9" s="1"/>
  <c r="AM36" i="9" a="1"/>
  <c r="AM36" i="9" s="1"/>
  <c r="AM39" i="9" a="1"/>
  <c r="AM39" i="9" s="1"/>
  <c r="AM34" i="9" a="1"/>
  <c r="AM34" i="9" s="1"/>
  <c r="AM44" i="9" s="1"/>
  <c r="DT41" i="9" a="1"/>
  <c r="DT41" i="9" s="1"/>
  <c r="DT36" i="9" a="1"/>
  <c r="DT36" i="9" s="1"/>
  <c r="DT39" i="9" a="1"/>
  <c r="DT39" i="9" s="1"/>
  <c r="DT34" i="9" a="1"/>
  <c r="DT34" i="9" s="1"/>
  <c r="CE26" i="9"/>
  <c r="BB39" i="9" a="1"/>
  <c r="BB39" i="9" s="1"/>
  <c r="BB34" i="9" a="1"/>
  <c r="BB34" i="9" s="1"/>
  <c r="BB43" i="9" s="1"/>
  <c r="CQ28" i="9" a="1"/>
  <c r="CQ28" i="9" s="1"/>
  <c r="CQ26" i="9"/>
  <c r="AL29" i="9" a="1"/>
  <c r="AL29" i="9" s="1"/>
  <c r="AL30" i="9" a="1"/>
  <c r="AL30" i="9" s="1"/>
  <c r="AN28" i="9" a="1"/>
  <c r="AN28" i="9" s="1"/>
  <c r="AN26" i="9"/>
  <c r="EY38" i="9" a="1"/>
  <c r="EY38" i="9" s="1"/>
  <c r="EY33" i="9" a="1"/>
  <c r="EY33" i="9" s="1"/>
  <c r="EY42" i="9" s="1"/>
  <c r="DF44" i="9"/>
  <c r="DF43" i="9"/>
  <c r="BW39" i="9" a="1"/>
  <c r="BW39" i="9" s="1"/>
  <c r="BW34" i="9" a="1"/>
  <c r="BW34" i="9" s="1"/>
  <c r="BW44" i="9" s="1"/>
  <c r="AR29" i="9" a="1"/>
  <c r="AR29" i="9" s="1"/>
  <c r="AR30" i="9" a="1"/>
  <c r="AR30" i="9" s="1"/>
  <c r="BI40" i="9" a="1"/>
  <c r="BI40" i="9" s="1"/>
  <c r="BI35" i="9" a="1"/>
  <c r="BI35" i="9" s="1"/>
  <c r="CJ41" i="9" a="1"/>
  <c r="CJ41" i="9" s="1"/>
  <c r="CJ36" i="9" a="1"/>
  <c r="CJ36" i="9" s="1"/>
  <c r="EA28" i="9" a="1"/>
  <c r="EA28" i="9" s="1"/>
  <c r="EA26" i="9"/>
  <c r="CF28" i="9" a="1"/>
  <c r="CF28" i="9" s="1"/>
  <c r="CF26" i="9"/>
  <c r="AT38" i="9" a="1"/>
  <c r="AT38" i="9" s="1"/>
  <c r="AT33" i="9" a="1"/>
  <c r="AT33" i="9" s="1"/>
  <c r="AT42" i="9" s="1"/>
  <c r="DC26" i="9"/>
  <c r="DC28" i="9" a="1"/>
  <c r="DC28" i="9" s="1"/>
  <c r="EN28" i="9" a="1"/>
  <c r="EN28" i="9" s="1"/>
  <c r="EN26" i="9"/>
  <c r="CS29" i="9" a="1"/>
  <c r="CS29" i="9" s="1"/>
  <c r="CS30" i="9" a="1"/>
  <c r="CS30" i="9" s="1"/>
  <c r="CT29" i="9" a="1"/>
  <c r="CT29" i="9" s="1"/>
  <c r="CT30" i="9" a="1"/>
  <c r="CT30" i="9" s="1"/>
  <c r="DW39" i="9" a="1"/>
  <c r="DW39" i="9" s="1"/>
  <c r="DW34" i="9" a="1"/>
  <c r="DW34" i="9" s="1"/>
  <c r="DU38" i="9" a="1"/>
  <c r="DU38" i="9" s="1"/>
  <c r="DU33" i="9" a="1"/>
  <c r="DU33" i="9" s="1"/>
  <c r="DU42" i="9" s="1"/>
  <c r="CM43" i="9"/>
  <c r="CM44" i="9"/>
  <c r="CR29" i="9" a="1"/>
  <c r="CR29" i="9" s="1"/>
  <c r="CR30" i="9" a="1"/>
  <c r="CR30" i="9" s="1"/>
  <c r="BJ30" i="9" a="1"/>
  <c r="BJ30" i="9" s="1"/>
  <c r="DO26" i="9"/>
  <c r="EM38" i="9" a="1"/>
  <c r="EM38" i="9" s="1"/>
  <c r="EM33" i="9" a="1"/>
  <c r="EM33" i="9" s="1"/>
  <c r="EM42" i="9" s="1"/>
  <c r="EL30" i="9" a="1"/>
  <c r="EL30" i="9" s="1"/>
  <c r="EL29" i="9" a="1"/>
  <c r="EL29" i="9" s="1"/>
  <c r="DU30" i="9" a="1"/>
  <c r="DU30" i="9" s="1"/>
  <c r="DU29" i="9" a="1"/>
  <c r="DU29" i="9" s="1"/>
  <c r="DM28" i="9" a="1"/>
  <c r="DM28" i="9" s="1"/>
  <c r="DM26" i="9"/>
  <c r="CO28" i="9" a="1"/>
  <c r="CO28" i="9" s="1"/>
  <c r="CO26" i="9"/>
  <c r="EK30" i="9" a="1"/>
  <c r="EK30" i="9" s="1"/>
  <c r="EK29" i="9" a="1"/>
  <c r="EK29" i="9" s="1"/>
  <c r="EV39" i="9" a="1"/>
  <c r="EV39" i="9" s="1"/>
  <c r="EV34" i="9" a="1"/>
  <c r="EV34" i="9" s="1"/>
  <c r="EX38" i="9" a="1"/>
  <c r="EX38" i="9" s="1"/>
  <c r="EX33" i="9" a="1"/>
  <c r="EX33" i="9" s="1"/>
  <c r="EX42" i="9" s="1"/>
  <c r="EF30" i="9" a="1"/>
  <c r="EF30" i="9" s="1"/>
  <c r="EF29" i="9" a="1"/>
  <c r="EF29" i="9" s="1"/>
  <c r="ER39" i="9" a="1"/>
  <c r="ER39" i="9" s="1"/>
  <c r="ER34" i="9" a="1"/>
  <c r="ER34" i="9" s="1"/>
  <c r="ER44" i="9" s="1"/>
  <c r="DM39" i="9" a="1"/>
  <c r="DM39" i="9" s="1"/>
  <c r="DM34" i="9" a="1"/>
  <c r="DM34" i="9" s="1"/>
  <c r="CX39" i="9" a="1"/>
  <c r="CX39" i="9" s="1"/>
  <c r="CX34" i="9" a="1"/>
  <c r="CX34" i="9" s="1"/>
  <c r="BF28" i="9" a="1"/>
  <c r="BF28" i="9" s="1"/>
  <c r="BF26" i="9"/>
  <c r="DA26" i="9"/>
  <c r="CZ41" i="9" a="1"/>
  <c r="CZ41" i="9" s="1"/>
  <c r="CZ36" i="9" a="1"/>
  <c r="CZ36" i="9" s="1"/>
  <c r="BN39" i="9" a="1"/>
  <c r="BN39" i="9" s="1"/>
  <c r="BN34" i="9" a="1"/>
  <c r="BN34" i="9" s="1"/>
  <c r="CE38" i="9" a="1"/>
  <c r="CE38" i="9" s="1"/>
  <c r="CE33" i="9" a="1"/>
  <c r="CE33" i="9" s="1"/>
  <c r="CE42" i="9" s="1"/>
  <c r="DG43" i="9" l="1"/>
  <c r="AM43" i="9"/>
  <c r="CG43" i="9"/>
  <c r="AX43" i="9"/>
  <c r="DE43" i="9"/>
  <c r="CJ43" i="9"/>
  <c r="CX43" i="9"/>
  <c r="BL43" i="9"/>
  <c r="AT44" i="9"/>
  <c r="AW40" i="9" a="1"/>
  <c r="AW40" i="9" s="1"/>
  <c r="AW35" i="9" a="1"/>
  <c r="AW35" i="9" s="1"/>
  <c r="AO40" i="9" a="1"/>
  <c r="AO40" i="9" s="1"/>
  <c r="AO35" i="9" a="1"/>
  <c r="AO35" i="9" s="1"/>
  <c r="DH38" i="9" a="1"/>
  <c r="DH38" i="9" s="1"/>
  <c r="DH33" i="9" a="1"/>
  <c r="DH33" i="9" s="1"/>
  <c r="CE40" i="9" a="1"/>
  <c r="CE40" i="9" s="1"/>
  <c r="CE35" i="9" a="1"/>
  <c r="CE35" i="9" s="1"/>
  <c r="CL44" i="9"/>
  <c r="BL44" i="9"/>
  <c r="BT39" i="9" a="1"/>
  <c r="BT39" i="9" s="1"/>
  <c r="BT34" i="9" a="1"/>
  <c r="BT34" i="9" s="1"/>
  <c r="BS39" i="9" a="1"/>
  <c r="BS39" i="9" s="1"/>
  <c r="BS34" i="9" a="1"/>
  <c r="BS34" i="9" s="1"/>
  <c r="BS43" i="9" s="1"/>
  <c r="DD39" i="9" a="1"/>
  <c r="DD39" i="9" s="1"/>
  <c r="DD34" i="9" a="1"/>
  <c r="DD34" i="9" s="1"/>
  <c r="DD43" i="9" s="1"/>
  <c r="BA40" i="9" a="1"/>
  <c r="BA40" i="9" s="1"/>
  <c r="BA35" i="9" a="1"/>
  <c r="BA35" i="9" s="1"/>
  <c r="DE44" i="9"/>
  <c r="EI40" i="9" a="1"/>
  <c r="EI40" i="9" s="1"/>
  <c r="EI35" i="9" a="1"/>
  <c r="EI35" i="9" s="1"/>
  <c r="EP39" i="9" a="1"/>
  <c r="EP39" i="9" s="1"/>
  <c r="EP34" i="9" a="1"/>
  <c r="EP34" i="9" s="1"/>
  <c r="EP43" i="9" s="1"/>
  <c r="EI41" i="9" a="1"/>
  <c r="EI41" i="9" s="1"/>
  <c r="EI36" i="9" a="1"/>
  <c r="EI36" i="9" s="1"/>
  <c r="BW43" i="9"/>
  <c r="EU40" i="9" a="1"/>
  <c r="EU40" i="9" s="1"/>
  <c r="EU35" i="9" a="1"/>
  <c r="EU35" i="9" s="1"/>
  <c r="AL40" i="9" a="1"/>
  <c r="AL40" i="9" s="1"/>
  <c r="AL35" i="9" a="1"/>
  <c r="AL35" i="9" s="1"/>
  <c r="CR35" i="9" a="1"/>
  <c r="CR35" i="9" s="1"/>
  <c r="CR40" i="9" a="1"/>
  <c r="CR40" i="9" s="1"/>
  <c r="CS40" i="9" a="1"/>
  <c r="CS40" i="9" s="1"/>
  <c r="CS35" i="9" a="1"/>
  <c r="CS35" i="9" s="1"/>
  <c r="AL39" i="9" a="1"/>
  <c r="AL39" i="9" s="1"/>
  <c r="AL34" i="9" a="1"/>
  <c r="AL34" i="9" s="1"/>
  <c r="BH35" i="9" a="1"/>
  <c r="BH35" i="9" s="1"/>
  <c r="BH40" i="9" a="1"/>
  <c r="BH40" i="9" s="1"/>
  <c r="DA39" i="9" a="1"/>
  <c r="DA39" i="9" s="1"/>
  <c r="DA34" i="9" a="1"/>
  <c r="DA34" i="9" s="1"/>
  <c r="BS40" i="9" a="1"/>
  <c r="BS40" i="9" s="1"/>
  <c r="BS35" i="9" a="1"/>
  <c r="BS35" i="9" s="1"/>
  <c r="EM39" i="9" a="1"/>
  <c r="EM39" i="9" s="1"/>
  <c r="EM34" i="9" a="1"/>
  <c r="EM34" i="9" s="1"/>
  <c r="EM43" i="9" s="1"/>
  <c r="EA38" i="9" a="1"/>
  <c r="EA38" i="9" s="1"/>
  <c r="EA33" i="9" a="1"/>
  <c r="EA33" i="9" s="1"/>
  <c r="EA43" i="9" s="1"/>
  <c r="CQ38" i="9" a="1"/>
  <c r="CQ38" i="9" s="1"/>
  <c r="CQ33" i="9" a="1"/>
  <c r="CQ33" i="9" s="1"/>
  <c r="CC40" i="9" a="1"/>
  <c r="CC40" i="9" s="1"/>
  <c r="CC35" i="9" a="1"/>
  <c r="CC35" i="9" s="1"/>
  <c r="CW39" i="9" a="1"/>
  <c r="CW39" i="9" s="1"/>
  <c r="CW34" i="9" a="1"/>
  <c r="CW34" i="9" s="1"/>
  <c r="CW43" i="9" s="1"/>
  <c r="AZ40" i="9" a="1"/>
  <c r="AZ40" i="9" s="1"/>
  <c r="AZ35" i="9" a="1"/>
  <c r="AZ35" i="9" s="1"/>
  <c r="CQ41" i="9" a="1"/>
  <c r="CQ41" i="9" s="1"/>
  <c r="CQ36" i="9" a="1"/>
  <c r="CQ36" i="9" s="1"/>
  <c r="CZ39" i="9" a="1"/>
  <c r="CZ39" i="9" s="1"/>
  <c r="CZ34" i="9" a="1"/>
  <c r="CZ34" i="9" s="1"/>
  <c r="DO40" i="9" a="1"/>
  <c r="DO40" i="9" s="1"/>
  <c r="DO35" i="9" a="1"/>
  <c r="DO35" i="9" s="1"/>
  <c r="DA40" i="9" a="1"/>
  <c r="DA40" i="9" s="1"/>
  <c r="DA35" i="9" a="1"/>
  <c r="DA35" i="9" s="1"/>
  <c r="EN39" i="9" a="1"/>
  <c r="EN39" i="9" s="1"/>
  <c r="EN34" i="9" a="1"/>
  <c r="EN34" i="9" s="1"/>
  <c r="EX43" i="9"/>
  <c r="AU39" i="9" a="1"/>
  <c r="AU39" i="9" s="1"/>
  <c r="AU34" i="9" a="1"/>
  <c r="AU34" i="9" s="1"/>
  <c r="CI40" i="9" a="1"/>
  <c r="CI40" i="9" s="1"/>
  <c r="CI35" i="9" a="1"/>
  <c r="CI35" i="9" s="1"/>
  <c r="CB38" i="9" a="1"/>
  <c r="CB38" i="9" s="1"/>
  <c r="CB33" i="9" a="1"/>
  <c r="CB33" i="9" s="1"/>
  <c r="CB43" i="9" s="1"/>
  <c r="CP38" i="9" a="1"/>
  <c r="CP38" i="9" s="1"/>
  <c r="CP33" i="9" a="1"/>
  <c r="CP33" i="9" s="1"/>
  <c r="DM40" i="9" a="1"/>
  <c r="DM40" i="9" s="1"/>
  <c r="DM35" i="9" a="1"/>
  <c r="DM35" i="9" s="1"/>
  <c r="DI33" i="9" a="1"/>
  <c r="DI33" i="9" s="1"/>
  <c r="DI43" i="9" s="1"/>
  <c r="DI38" i="9" a="1"/>
  <c r="DI38" i="9" s="1"/>
  <c r="EM40" i="9" a="1"/>
  <c r="EM40" i="9" s="1"/>
  <c r="EM35" i="9" a="1"/>
  <c r="EM35" i="9" s="1"/>
  <c r="CS39" i="9" a="1"/>
  <c r="CS39" i="9" s="1"/>
  <c r="CS34" i="9" a="1"/>
  <c r="CS34" i="9" s="1"/>
  <c r="DU39" i="9" a="1"/>
  <c r="DU39" i="9" s="1"/>
  <c r="DU34" i="9" a="1"/>
  <c r="DU34" i="9" s="1"/>
  <c r="DU43" i="9" s="1"/>
  <c r="CV38" i="9" a="1"/>
  <c r="CV38" i="9" s="1"/>
  <c r="CV33" i="9" a="1"/>
  <c r="CV33" i="9" s="1"/>
  <c r="EN35" i="9" a="1"/>
  <c r="EN35" i="9" s="1"/>
  <c r="EN40" i="9" a="1"/>
  <c r="EN40" i="9" s="1"/>
  <c r="DU40" i="9" a="1"/>
  <c r="DU40" i="9" s="1"/>
  <c r="DU35" i="9" a="1"/>
  <c r="DU35" i="9" s="1"/>
  <c r="EK39" i="9" a="1"/>
  <c r="EK39" i="9" s="1"/>
  <c r="EK34" i="9" a="1"/>
  <c r="EK34" i="9" s="1"/>
  <c r="DC33" i="9" a="1"/>
  <c r="DC33" i="9" s="1"/>
  <c r="DC38" i="9" a="1"/>
  <c r="DC38" i="9" s="1"/>
  <c r="EW38" i="9" a="1"/>
  <c r="EW38" i="9" s="1"/>
  <c r="EW33" i="9" a="1"/>
  <c r="EW33" i="9" s="1"/>
  <c r="CW40" i="9" a="1"/>
  <c r="CW40" i="9" s="1"/>
  <c r="CW35" i="9" a="1"/>
  <c r="CW35" i="9" s="1"/>
  <c r="EQ38" i="9" a="1"/>
  <c r="EQ38" i="9" s="1"/>
  <c r="EQ33" i="9" a="1"/>
  <c r="EQ33" i="9" s="1"/>
  <c r="AZ39" i="9" a="1"/>
  <c r="AZ39" i="9" s="1"/>
  <c r="AZ34" i="9" a="1"/>
  <c r="AZ34" i="9" s="1"/>
  <c r="EY39" i="9" a="1"/>
  <c r="EY39" i="9" s="1"/>
  <c r="EY34" i="9" a="1"/>
  <c r="EY34" i="9" s="1"/>
  <c r="EY43" i="9" s="1"/>
  <c r="BD38" i="9" a="1"/>
  <c r="BD38" i="9" s="1"/>
  <c r="BD33" i="9" a="1"/>
  <c r="BD33" i="9" s="1"/>
  <c r="CP39" i="9" a="1"/>
  <c r="CP39" i="9" s="1"/>
  <c r="CP34" i="9" a="1"/>
  <c r="CP34" i="9" s="1"/>
  <c r="CP43" i="9" s="1"/>
  <c r="DN39" i="9" a="1"/>
  <c r="DN39" i="9" s="1"/>
  <c r="DN34" i="9" a="1"/>
  <c r="DN34" i="9" s="1"/>
  <c r="DN43" i="9" s="1"/>
  <c r="EX44" i="9"/>
  <c r="CD39" i="9" a="1"/>
  <c r="CD39" i="9" s="1"/>
  <c r="CD34" i="9" a="1"/>
  <c r="CD34" i="9" s="1"/>
  <c r="CI43" i="9"/>
  <c r="CJ40" i="9" a="1"/>
  <c r="CJ40" i="9" s="1"/>
  <c r="CJ35" i="9" a="1"/>
  <c r="CJ35" i="9" s="1"/>
  <c r="FA38" i="9" a="1"/>
  <c r="FA38" i="9" s="1"/>
  <c r="FA33" i="9" a="1"/>
  <c r="FA33" i="9" s="1"/>
  <c r="DX40" i="9" a="1"/>
  <c r="DX40" i="9" s="1"/>
  <c r="DX35" i="9" a="1"/>
  <c r="DX35" i="9" s="1"/>
  <c r="DK40" i="9" a="1"/>
  <c r="DK40" i="9" s="1"/>
  <c r="DK35" i="9" a="1"/>
  <c r="DK35" i="9" s="1"/>
  <c r="BG41" i="9" a="1"/>
  <c r="BG41" i="9" s="1"/>
  <c r="BG36" i="9" a="1"/>
  <c r="BG36" i="9" s="1"/>
  <c r="CU41" i="9" a="1"/>
  <c r="CU41" i="9" s="1"/>
  <c r="CU36" i="9" a="1"/>
  <c r="CU36" i="9" s="1"/>
  <c r="BS44" i="9"/>
  <c r="ER40" i="9" a="1"/>
  <c r="ER40" i="9" s="1"/>
  <c r="ER35" i="9" a="1"/>
  <c r="ER35" i="9" s="1"/>
  <c r="BX39" i="9" a="1"/>
  <c r="BX39" i="9" s="1"/>
  <c r="BX34" i="9" a="1"/>
  <c r="BX34" i="9" s="1"/>
  <c r="BX43" i="9" s="1"/>
  <c r="AR39" i="9" a="1"/>
  <c r="AR39" i="9" s="1"/>
  <c r="AR34" i="9" a="1"/>
  <c r="AR34" i="9" s="1"/>
  <c r="AU40" i="9" a="1"/>
  <c r="AU40" i="9" s="1"/>
  <c r="AU35" i="9" a="1"/>
  <c r="AU35" i="9" s="1"/>
  <c r="BJ38" i="9" a="1"/>
  <c r="BJ38" i="9" s="1"/>
  <c r="BJ33" i="9" a="1"/>
  <c r="BJ33" i="9" s="1"/>
  <c r="BP40" i="9" a="1"/>
  <c r="BP40" i="9" s="1"/>
  <c r="BP35" i="9" a="1"/>
  <c r="BP35" i="9" s="1"/>
  <c r="EN38" i="9" a="1"/>
  <c r="EN38" i="9" s="1"/>
  <c r="EN33" i="9" a="1"/>
  <c r="EN33" i="9" s="1"/>
  <c r="EL39" i="9" a="1"/>
  <c r="EL39" i="9" s="1"/>
  <c r="EL34" i="9" a="1"/>
  <c r="EL34" i="9" s="1"/>
  <c r="BN43" i="9"/>
  <c r="BN44" i="9"/>
  <c r="EK40" i="9" a="1"/>
  <c r="EK40" i="9" s="1"/>
  <c r="EK35" i="9" a="1"/>
  <c r="EK35" i="9" s="1"/>
  <c r="EL40" i="9" a="1"/>
  <c r="EL40" i="9" s="1"/>
  <c r="EL35" i="9" a="1"/>
  <c r="EL35" i="9" s="1"/>
  <c r="AS38" i="9" a="1"/>
  <c r="AS38" i="9" s="1"/>
  <c r="AS33" i="9" a="1"/>
  <c r="AS33" i="9" s="1"/>
  <c r="BG33" i="9" a="1"/>
  <c r="BG33" i="9" s="1"/>
  <c r="BG38" i="9" a="1"/>
  <c r="BG38" i="9" s="1"/>
  <c r="EY40" i="9" a="1"/>
  <c r="EY40" i="9" s="1"/>
  <c r="EY35" i="9" a="1"/>
  <c r="EY35" i="9" s="1"/>
  <c r="CP40" i="9" a="1"/>
  <c r="CP40" i="9" s="1"/>
  <c r="CP35" i="9" a="1"/>
  <c r="CP35" i="9" s="1"/>
  <c r="BO40" i="9" a="1"/>
  <c r="BO40" i="9" s="1"/>
  <c r="BO35" i="9" a="1"/>
  <c r="BO35" i="9" s="1"/>
  <c r="DN40" i="9" a="1"/>
  <c r="DN40" i="9" s="1"/>
  <c r="DN35" i="9" a="1"/>
  <c r="DN35" i="9" s="1"/>
  <c r="CD40" i="9" a="1"/>
  <c r="CD40" i="9" s="1"/>
  <c r="CD35" i="9" a="1"/>
  <c r="CD35" i="9" s="1"/>
  <c r="CI44" i="9"/>
  <c r="DR40" i="9" a="1"/>
  <c r="DR40" i="9" s="1"/>
  <c r="DR35" i="9" a="1"/>
  <c r="DR35" i="9" s="1"/>
  <c r="DY41" i="9" a="1"/>
  <c r="DY41" i="9" s="1"/>
  <c r="DY36" i="9" a="1"/>
  <c r="DY36" i="9" s="1"/>
  <c r="EY44" i="9"/>
  <c r="DX39" i="9" a="1"/>
  <c r="DX39" i="9" s="1"/>
  <c r="DX34" i="9" a="1"/>
  <c r="DX34" i="9" s="1"/>
  <c r="DK39" i="9" a="1"/>
  <c r="DK39" i="9" s="1"/>
  <c r="DK34" i="9" a="1"/>
  <c r="DK34" i="9" s="1"/>
  <c r="EH42" i="9"/>
  <c r="EH44" i="9"/>
  <c r="EH43" i="9"/>
  <c r="CF41" i="9" a="1"/>
  <c r="CF41" i="9" s="1"/>
  <c r="CF36" i="9" a="1"/>
  <c r="CF36" i="9" s="1"/>
  <c r="DQ40" i="9" a="1"/>
  <c r="DQ40" i="9" s="1"/>
  <c r="DQ35" i="9" a="1"/>
  <c r="DQ35" i="9" s="1"/>
  <c r="AN41" i="9" a="1"/>
  <c r="AN41" i="9" s="1"/>
  <c r="AN36" i="9" a="1"/>
  <c r="AN36" i="9" s="1"/>
  <c r="DG44" i="9"/>
  <c r="BX40" i="9" a="1"/>
  <c r="BX40" i="9" s="1"/>
  <c r="BX35" i="9" a="1"/>
  <c r="BX35" i="9" s="1"/>
  <c r="AW39" i="9" a="1"/>
  <c r="AW39" i="9" s="1"/>
  <c r="AW34" i="9" a="1"/>
  <c r="AW34" i="9" s="1"/>
  <c r="BF38" i="9" a="1"/>
  <c r="BF38" i="9" s="1"/>
  <c r="BF33" i="9" a="1"/>
  <c r="BF33" i="9" s="1"/>
  <c r="BF43" i="9" s="1"/>
  <c r="BR41" i="9" a="1"/>
  <c r="BR41" i="9" s="1"/>
  <c r="BR36" i="9" a="1"/>
  <c r="BR36" i="9" s="1"/>
  <c r="AQ38" i="9" a="1"/>
  <c r="AQ38" i="9" s="1"/>
  <c r="AQ33" i="9" a="1"/>
  <c r="AQ33" i="9" s="1"/>
  <c r="BV40" i="9" a="1"/>
  <c r="BV40" i="9" s="1"/>
  <c r="BV35" i="9" a="1"/>
  <c r="BV35" i="9" s="1"/>
  <c r="DR39" i="9" a="1"/>
  <c r="DR39" i="9" s="1"/>
  <c r="DR34" i="9" a="1"/>
  <c r="DR34" i="9" s="1"/>
  <c r="BU40" i="9" a="1"/>
  <c r="BU40" i="9" s="1"/>
  <c r="BU35" i="9" a="1"/>
  <c r="BU35" i="9" s="1"/>
  <c r="EO40" i="9" a="1"/>
  <c r="EO40" i="9" s="1"/>
  <c r="EO35" i="9" a="1"/>
  <c r="EO35" i="9" s="1"/>
  <c r="BH41" i="9" a="1"/>
  <c r="BH41" i="9" s="1"/>
  <c r="BH36" i="9" a="1"/>
  <c r="BH36" i="9" s="1"/>
  <c r="BD41" i="9" a="1"/>
  <c r="BD41" i="9" s="1"/>
  <c r="BD36" i="9" a="1"/>
  <c r="BD36" i="9" s="1"/>
  <c r="DQ39" i="9" a="1"/>
  <c r="DQ39" i="9" s="1"/>
  <c r="DQ34" i="9" a="1"/>
  <c r="DQ34" i="9" s="1"/>
  <c r="DQ43" i="9" s="1"/>
  <c r="CN38" i="9" a="1"/>
  <c r="CN38" i="9" s="1"/>
  <c r="CN33" i="9" a="1"/>
  <c r="CN33" i="9" s="1"/>
  <c r="CN43" i="9" s="1"/>
  <c r="BP38" i="9" a="1"/>
  <c r="BP38" i="9" s="1"/>
  <c r="BP33" i="9" a="1"/>
  <c r="BP33" i="9" s="1"/>
  <c r="ED38" i="9" a="1"/>
  <c r="ED38" i="9" s="1"/>
  <c r="ED33" i="9" a="1"/>
  <c r="ED33" i="9" s="1"/>
  <c r="AR40" i="9" a="1"/>
  <c r="AR40" i="9" s="1"/>
  <c r="AR35" i="9" a="1"/>
  <c r="AR35" i="9" s="1"/>
  <c r="EI39" i="9" a="1"/>
  <c r="EI39" i="9" s="1"/>
  <c r="EI34" i="9" a="1"/>
  <c r="EI34" i="9" s="1"/>
  <c r="ER43" i="9"/>
  <c r="DS38" i="9" a="1"/>
  <c r="DS38" i="9" s="1"/>
  <c r="DS33" i="9" a="1"/>
  <c r="DS33" i="9" s="1"/>
  <c r="AL38" i="9" a="1"/>
  <c r="AL38" i="9" s="1"/>
  <c r="AL33" i="9" a="1"/>
  <c r="AL33" i="9" s="1"/>
  <c r="BV39" i="9" a="1"/>
  <c r="BV39" i="9" s="1"/>
  <c r="BV34" i="9" a="1"/>
  <c r="BV34" i="9" s="1"/>
  <c r="BV43" i="9" s="1"/>
  <c r="CZ38" i="9" a="1"/>
  <c r="CZ38" i="9" s="1"/>
  <c r="CZ33" i="9" a="1"/>
  <c r="CZ33" i="9" s="1"/>
  <c r="BU39" i="9" a="1"/>
  <c r="BU39" i="9" s="1"/>
  <c r="BU34" i="9" a="1"/>
  <c r="BU34" i="9" s="1"/>
  <c r="CY38" i="9" a="1"/>
  <c r="CY38" i="9" s="1"/>
  <c r="CY33" i="9" a="1"/>
  <c r="CY33" i="9" s="1"/>
  <c r="EO39" i="9" a="1"/>
  <c r="EO39" i="9" s="1"/>
  <c r="EO34" i="9" a="1"/>
  <c r="EO34" i="9" s="1"/>
  <c r="CG41" i="9" a="1"/>
  <c r="CG41" i="9" s="1"/>
  <c r="CG36" i="9" a="1"/>
  <c r="CG36" i="9" s="1"/>
  <c r="EU38" i="9" a="1"/>
  <c r="EU38" i="9" s="1"/>
  <c r="EU33" i="9" a="1"/>
  <c r="EU33" i="9" s="1"/>
  <c r="BK38" i="9" a="1"/>
  <c r="BK38" i="9" s="1"/>
  <c r="BK33" i="9" a="1"/>
  <c r="BK33" i="9" s="1"/>
  <c r="DV42" i="9"/>
  <c r="DV44" i="9"/>
  <c r="CS38" i="9" a="1"/>
  <c r="CS38" i="9" s="1"/>
  <c r="CS33" i="9" a="1"/>
  <c r="CS33" i="9" s="1"/>
  <c r="EJ38" i="9" a="1"/>
  <c r="EJ38" i="9" s="1"/>
  <c r="EJ33" i="9" a="1"/>
  <c r="EJ33" i="9" s="1"/>
  <c r="EJ43" i="9" s="1"/>
  <c r="EU39" i="9" a="1"/>
  <c r="EU39" i="9" s="1"/>
  <c r="EU34" i="9" a="1"/>
  <c r="EU34" i="9" s="1"/>
  <c r="CX42" i="9"/>
  <c r="CX44" i="9"/>
  <c r="AR38" i="9" a="1"/>
  <c r="AR38" i="9" s="1"/>
  <c r="AR33" i="9" a="1"/>
  <c r="AR33" i="9" s="1"/>
  <c r="DB39" i="9" a="1"/>
  <c r="DB39" i="9" s="1"/>
  <c r="DB34" i="9" a="1"/>
  <c r="DB34" i="9" s="1"/>
  <c r="DB43" i="9" s="1"/>
  <c r="DH39" i="9" a="1"/>
  <c r="DH39" i="9" s="1"/>
  <c r="DH34" i="9" a="1"/>
  <c r="DH34" i="9" s="1"/>
  <c r="DH43" i="9" s="1"/>
  <c r="BC38" i="9" a="1"/>
  <c r="BC38" i="9" s="1"/>
  <c r="BC33" i="9" a="1"/>
  <c r="BC33" i="9" s="1"/>
  <c r="BC43" i="9" s="1"/>
  <c r="CC38" i="9" a="1"/>
  <c r="CC38" i="9" s="1"/>
  <c r="CC33" i="9" a="1"/>
  <c r="CC33" i="9" s="1"/>
  <c r="EG38" i="9" a="1"/>
  <c r="EG38" i="9" s="1"/>
  <c r="EG33" i="9" a="1"/>
  <c r="EG33" i="9" s="1"/>
  <c r="EG43" i="9" s="1"/>
  <c r="EE38" i="9" a="1"/>
  <c r="EE38" i="9" s="1"/>
  <c r="EE33" i="9" a="1"/>
  <c r="EE33" i="9" s="1"/>
  <c r="EE43" i="9" s="1"/>
  <c r="DL40" i="9" a="1"/>
  <c r="DL40" i="9" s="1"/>
  <c r="DL35" i="9" a="1"/>
  <c r="DL35" i="9" s="1"/>
  <c r="DW41" i="9" a="1"/>
  <c r="DW41" i="9" s="1"/>
  <c r="DW36" i="9" a="1"/>
  <c r="DW36" i="9" s="1"/>
  <c r="DW38" i="9" a="1"/>
  <c r="DW38" i="9" s="1"/>
  <c r="DW33" i="9" a="1"/>
  <c r="DW33" i="9" s="1"/>
  <c r="CF38" i="9" a="1"/>
  <c r="CF38" i="9" s="1"/>
  <c r="CF33" i="9" a="1"/>
  <c r="CF33" i="9" s="1"/>
  <c r="AT43" i="9"/>
  <c r="BY33" i="9" a="1"/>
  <c r="BY33" i="9" s="1"/>
  <c r="BY38" i="9" a="1"/>
  <c r="BY38" i="9" s="1"/>
  <c r="DB40" i="9" a="1"/>
  <c r="DB40" i="9" s="1"/>
  <c r="DB35" i="9" a="1"/>
  <c r="DB35" i="9" s="1"/>
  <c r="EB38" i="9" a="1"/>
  <c r="EB38" i="9" s="1"/>
  <c r="EB33" i="9" a="1"/>
  <c r="EB33" i="9" s="1"/>
  <c r="DH40" i="9" a="1"/>
  <c r="DH40" i="9" s="1"/>
  <c r="DH35" i="9" a="1"/>
  <c r="DH35" i="9" s="1"/>
  <c r="CU38" i="9" a="1"/>
  <c r="CU38" i="9" s="1"/>
  <c r="CU33" i="9" a="1"/>
  <c r="CU33" i="9" s="1"/>
  <c r="BE38" i="9" a="1"/>
  <c r="BE38" i="9" s="1"/>
  <c r="BE33" i="9" a="1"/>
  <c r="BE33" i="9" s="1"/>
  <c r="BE43" i="9" s="1"/>
  <c r="DZ38" i="9" a="1"/>
  <c r="DZ38" i="9" s="1"/>
  <c r="DZ33" i="9" a="1"/>
  <c r="DZ33" i="9" s="1"/>
  <c r="DL39" i="9" a="1"/>
  <c r="DL39" i="9" s="1"/>
  <c r="DL34" i="9" a="1"/>
  <c r="DL34" i="9" s="1"/>
  <c r="DL43" i="9" s="1"/>
  <c r="FB39" i="9" a="1"/>
  <c r="FB39" i="9" s="1"/>
  <c r="FB34" i="9" a="1"/>
  <c r="FB34" i="9" s="1"/>
  <c r="DU44" i="9"/>
  <c r="DQ44" i="9"/>
  <c r="BK41" i="9" a="1"/>
  <c r="BK41" i="9" s="1"/>
  <c r="BK36" i="9" a="1"/>
  <c r="BK36" i="9" s="1"/>
  <c r="AV36" i="9" a="1"/>
  <c r="AV36" i="9" s="1"/>
  <c r="AV41" i="9" a="1"/>
  <c r="AV41" i="9" s="1"/>
  <c r="FA40" i="9" a="1"/>
  <c r="FA40" i="9" s="1"/>
  <c r="FA35" i="9" a="1"/>
  <c r="FA35" i="9" s="1"/>
  <c r="DD44" i="9"/>
  <c r="EF44" i="9"/>
  <c r="DT38" i="9" a="1"/>
  <c r="DT38" i="9" s="1"/>
  <c r="DT33" i="9" a="1"/>
  <c r="DT33" i="9" s="1"/>
  <c r="DT43" i="9" s="1"/>
  <c r="DN44" i="9"/>
  <c r="CA40" i="9" a="1"/>
  <c r="CA40" i="9" s="1"/>
  <c r="CA35" i="9" a="1"/>
  <c r="CA35" i="9" s="1"/>
  <c r="AS39" i="9" a="1"/>
  <c r="AS39" i="9" s="1"/>
  <c r="AS34" i="9" a="1"/>
  <c r="AS34" i="9" s="1"/>
  <c r="AS43" i="9" s="1"/>
  <c r="AO39" i="9" a="1"/>
  <c r="AO39" i="9" s="1"/>
  <c r="AO34" i="9" a="1"/>
  <c r="AO34" i="9" s="1"/>
  <c r="DJ42" i="9"/>
  <c r="DJ44" i="9"/>
  <c r="CR39" i="9" a="1"/>
  <c r="CR39" i="9" s="1"/>
  <c r="CR34" i="9" a="1"/>
  <c r="CR34" i="9" s="1"/>
  <c r="DM38" i="9" a="1"/>
  <c r="DM38" i="9" s="1"/>
  <c r="DM33" i="9" a="1"/>
  <c r="DM33" i="9" s="1"/>
  <c r="DM43" i="9" s="1"/>
  <c r="EF39" i="9" a="1"/>
  <c r="EF39" i="9" s="1"/>
  <c r="EF34" i="9" a="1"/>
  <c r="EF34" i="9" s="1"/>
  <c r="EF43" i="9" s="1"/>
  <c r="CT40" i="9" a="1"/>
  <c r="CT40" i="9" s="1"/>
  <c r="CT35" i="9" a="1"/>
  <c r="CT35" i="9" s="1"/>
  <c r="BV44" i="9"/>
  <c r="BM39" i="9" a="1"/>
  <c r="BM39" i="9" s="1"/>
  <c r="BM34" i="9" a="1"/>
  <c r="BM34" i="9" s="1"/>
  <c r="BM43" i="9" s="1"/>
  <c r="EV38" i="9" a="1"/>
  <c r="EV38" i="9" s="1"/>
  <c r="EV33" i="9" a="1"/>
  <c r="EV33" i="9" s="1"/>
  <c r="BH44" i="9"/>
  <c r="DP35" i="9" a="1"/>
  <c r="DP35" i="9" s="1"/>
  <c r="DP40" i="9" a="1"/>
  <c r="DP40" i="9" s="1"/>
  <c r="CJ44" i="9"/>
  <c r="FB40" i="9" a="1"/>
  <c r="FB40" i="9" s="1"/>
  <c r="FB35" i="9" a="1"/>
  <c r="FB35" i="9" s="1"/>
  <c r="BO38" i="9" a="1"/>
  <c r="BO38" i="9" s="1"/>
  <c r="BO33" i="9" a="1"/>
  <c r="BO33" i="9" s="1"/>
  <c r="BB44" i="9"/>
  <c r="FA39" i="9" a="1"/>
  <c r="FA39" i="9" s="1"/>
  <c r="FA34" i="9" a="1"/>
  <c r="FA34" i="9" s="1"/>
  <c r="FA43" i="9" s="1"/>
  <c r="CA39" i="9" a="1"/>
  <c r="CA39" i="9" s="1"/>
  <c r="CA34" i="9" a="1"/>
  <c r="CA34" i="9" s="1"/>
  <c r="AS40" i="9" a="1"/>
  <c r="AS40" i="9" s="1"/>
  <c r="AS35" i="9" a="1"/>
  <c r="AS35" i="9" s="1"/>
  <c r="BH39" i="9" a="1"/>
  <c r="BH39" i="9" s="1"/>
  <c r="BH34" i="9" a="1"/>
  <c r="BH34" i="9" s="1"/>
  <c r="BH43" i="9" s="1"/>
  <c r="BQ38" i="9" a="1"/>
  <c r="BQ38" i="9" s="1"/>
  <c r="BQ33" i="9" a="1"/>
  <c r="BQ33" i="9" s="1"/>
  <c r="CZ40" i="9" a="1"/>
  <c r="CZ40" i="9" s="1"/>
  <c r="CZ35" i="9" a="1"/>
  <c r="CZ35" i="9" s="1"/>
  <c r="DO39" i="9" a="1"/>
  <c r="DO39" i="9" s="1"/>
  <c r="DO34" i="9" a="1"/>
  <c r="DO34" i="9" s="1"/>
  <c r="FB38" i="9" a="1"/>
  <c r="FB38" i="9" s="1"/>
  <c r="FB33" i="9" a="1"/>
  <c r="FB33" i="9" s="1"/>
  <c r="DY38" i="9" a="1"/>
  <c r="DY38" i="9" s="1"/>
  <c r="DY33" i="9" a="1"/>
  <c r="DY33" i="9" s="1"/>
  <c r="DY43" i="9" s="1"/>
  <c r="CO38" i="9" a="1"/>
  <c r="CO38" i="9" s="1"/>
  <c r="CO33" i="9" a="1"/>
  <c r="CO33" i="9" s="1"/>
  <c r="EF40" i="9" a="1"/>
  <c r="EF40" i="9" s="1"/>
  <c r="EF35" i="9" a="1"/>
  <c r="EF35" i="9" s="1"/>
  <c r="BJ40" i="9" a="1"/>
  <c r="BJ40" i="9" s="1"/>
  <c r="BJ35" i="9" a="1"/>
  <c r="BJ35" i="9" s="1"/>
  <c r="CT39" i="9" a="1"/>
  <c r="CT39" i="9" s="1"/>
  <c r="CT34" i="9" a="1"/>
  <c r="CT34" i="9" s="1"/>
  <c r="AN38" i="9" a="1"/>
  <c r="AN38" i="9" s="1"/>
  <c r="AN33" i="9" a="1"/>
  <c r="AN33" i="9" s="1"/>
  <c r="AK38" i="9" a="1"/>
  <c r="AK38" i="9" s="1"/>
  <c r="AK33" i="9" a="1"/>
  <c r="AK33" i="9" s="1"/>
  <c r="EM44" i="9"/>
  <c r="BM40" i="9" a="1"/>
  <c r="BM40" i="9" s="1"/>
  <c r="BM35" i="9" a="1"/>
  <c r="BM35" i="9" s="1"/>
  <c r="DP39" i="9" a="1"/>
  <c r="DP39" i="9" s="1"/>
  <c r="DP34" i="9" a="1"/>
  <c r="DP34" i="9" s="1"/>
  <c r="DP43" i="9" s="1"/>
  <c r="EQ41" i="9" a="1"/>
  <c r="EQ41" i="9" s="1"/>
  <c r="EQ36" i="9" a="1"/>
  <c r="EQ36" i="9" s="1"/>
  <c r="BL41" i="9" a="1"/>
  <c r="BL41" i="9" s="1"/>
  <c r="BL36" i="9" a="1"/>
  <c r="BL36" i="9" s="1"/>
  <c r="AY39" i="9" a="1"/>
  <c r="AY39" i="9" s="1"/>
  <c r="AY34" i="9" a="1"/>
  <c r="AY34" i="9" s="1"/>
  <c r="AV39" i="9" a="1"/>
  <c r="AV39" i="9" s="1"/>
  <c r="AV34" i="9" a="1"/>
  <c r="AV34" i="9" s="1"/>
  <c r="CH40" i="9" a="1"/>
  <c r="CH40" i="9" s="1"/>
  <c r="CH35" i="9" a="1"/>
  <c r="CH35" i="9" s="1"/>
  <c r="EJ41" i="9" a="1"/>
  <c r="EJ41" i="9" s="1"/>
  <c r="EJ36" i="9" a="1"/>
  <c r="EJ36" i="9" s="1"/>
  <c r="BR38" i="9" a="1"/>
  <c r="BR38" i="9" s="1"/>
  <c r="BR33" i="9" a="1"/>
  <c r="BR33" i="9" s="1"/>
  <c r="BR43" i="9" s="1"/>
  <c r="CG44" i="9"/>
  <c r="CE39" i="9" a="1"/>
  <c r="CE39" i="9" s="1"/>
  <c r="CE34" i="9" a="1"/>
  <c r="CE34" i="9" s="1"/>
  <c r="CE43" i="9" s="1"/>
  <c r="BT40" i="9" a="1"/>
  <c r="BT40" i="9" s="1"/>
  <c r="BT35" i="9" a="1"/>
  <c r="BT35" i="9" s="1"/>
  <c r="EZ38" i="9" a="1"/>
  <c r="EZ38" i="9" s="1"/>
  <c r="EZ33" i="9" a="1"/>
  <c r="EZ33" i="9" s="1"/>
  <c r="CK38" i="9" a="1"/>
  <c r="CK38" i="9" s="1"/>
  <c r="CK33" i="9" a="1"/>
  <c r="CK33" i="9" s="1"/>
  <c r="CK43" i="9" s="1"/>
  <c r="DD35" i="9" a="1"/>
  <c r="DD35" i="9" s="1"/>
  <c r="DD40" i="9" a="1"/>
  <c r="DD40" i="9" s="1"/>
  <c r="AY40" i="9" a="1"/>
  <c r="AY40" i="9" s="1"/>
  <c r="AY35" i="9" a="1"/>
  <c r="AY35" i="9" s="1"/>
  <c r="EC38" i="9" a="1"/>
  <c r="EC38" i="9" s="1"/>
  <c r="EC33" i="9" a="1"/>
  <c r="EC33" i="9" s="1"/>
  <c r="BA39" i="9" a="1"/>
  <c r="BA39" i="9" s="1"/>
  <c r="BA34" i="9" a="1"/>
  <c r="BA34" i="9" s="1"/>
  <c r="AV40" i="9" a="1"/>
  <c r="AV40" i="9" s="1"/>
  <c r="AV35" i="9" a="1"/>
  <c r="AV35" i="9" s="1"/>
  <c r="CH39" i="9" a="1"/>
  <c r="CH39" i="9" s="1"/>
  <c r="CH34" i="9" a="1"/>
  <c r="CH34" i="9" s="1"/>
  <c r="EP40" i="9" a="1"/>
  <c r="EP40" i="9" s="1"/>
  <c r="EP35" i="9" a="1"/>
  <c r="EP35" i="9" s="1"/>
  <c r="BI38" i="9" a="1"/>
  <c r="BI38" i="9" s="1"/>
  <c r="BI33" i="9" a="1"/>
  <c r="BI33" i="9" s="1"/>
  <c r="CT38" i="9" a="1"/>
  <c r="CT38" i="9" s="1"/>
  <c r="CT33" i="9" a="1"/>
  <c r="CT33" i="9" s="1"/>
  <c r="CT43" i="9" l="1"/>
  <c r="EN43" i="9"/>
  <c r="EP44" i="9"/>
  <c r="CE44" i="9"/>
  <c r="AN42" i="9"/>
  <c r="AN44" i="9"/>
  <c r="AN43" i="9"/>
  <c r="DT42" i="9"/>
  <c r="DT44" i="9"/>
  <c r="FB43" i="9"/>
  <c r="EB42" i="9"/>
  <c r="EB44" i="9"/>
  <c r="DX44" i="9"/>
  <c r="DX43" i="9"/>
  <c r="EQ42" i="9"/>
  <c r="EQ44" i="9"/>
  <c r="DH42" i="9"/>
  <c r="DH44" i="9"/>
  <c r="BI42" i="9"/>
  <c r="BI44" i="9"/>
  <c r="EV42" i="9"/>
  <c r="EV44" i="9"/>
  <c r="EI44" i="9"/>
  <c r="EI43" i="9"/>
  <c r="AQ42" i="9"/>
  <c r="AQ44" i="9"/>
  <c r="AR43" i="9"/>
  <c r="CV42" i="9"/>
  <c r="CV44" i="9"/>
  <c r="DP44" i="9"/>
  <c r="BU43" i="9"/>
  <c r="BU44" i="9"/>
  <c r="CP42" i="9"/>
  <c r="CP44" i="9"/>
  <c r="BI43" i="9"/>
  <c r="FB42" i="9"/>
  <c r="FB44" i="9"/>
  <c r="CY42" i="9"/>
  <c r="CY44" i="9"/>
  <c r="DZ42" i="9"/>
  <c r="DZ44" i="9"/>
  <c r="EE42" i="9"/>
  <c r="EE44" i="9"/>
  <c r="AR42" i="9"/>
  <c r="AR44" i="9"/>
  <c r="EL44" i="9"/>
  <c r="EL43" i="9"/>
  <c r="EW42" i="9"/>
  <c r="EW44" i="9"/>
  <c r="AQ43" i="9"/>
  <c r="AO43" i="9"/>
  <c r="AO44" i="9"/>
  <c r="BY42" i="9"/>
  <c r="BY44" i="9"/>
  <c r="BY43" i="9"/>
  <c r="BK42" i="9"/>
  <c r="BK44" i="9"/>
  <c r="BK43" i="9"/>
  <c r="CZ42" i="9"/>
  <c r="CZ44" i="9"/>
  <c r="BX44" i="9"/>
  <c r="CB42" i="9"/>
  <c r="CB44" i="9"/>
  <c r="CQ42" i="9"/>
  <c r="CQ44" i="9"/>
  <c r="AL43" i="9"/>
  <c r="BO42" i="9"/>
  <c r="BO44" i="9"/>
  <c r="BO43" i="9"/>
  <c r="BE42" i="9"/>
  <c r="BE44" i="9"/>
  <c r="EG42" i="9"/>
  <c r="EG44" i="9"/>
  <c r="DL44" i="9"/>
  <c r="ED42" i="9"/>
  <c r="ED43" i="9"/>
  <c r="ED44" i="9"/>
  <c r="BF42" i="9"/>
  <c r="BF44" i="9"/>
  <c r="EN42" i="9"/>
  <c r="EN44" i="9"/>
  <c r="FA42" i="9"/>
  <c r="FA44" i="9"/>
  <c r="BD42" i="9"/>
  <c r="BD44" i="9"/>
  <c r="BD43" i="9"/>
  <c r="CS43" i="9"/>
  <c r="BT44" i="9"/>
  <c r="BT43" i="9"/>
  <c r="EB43" i="9"/>
  <c r="CH44" i="9"/>
  <c r="CH43" i="9"/>
  <c r="EZ42" i="9"/>
  <c r="EZ44" i="9"/>
  <c r="EZ43" i="9"/>
  <c r="BQ42" i="9"/>
  <c r="BQ43" i="9"/>
  <c r="BQ44" i="9"/>
  <c r="CF42" i="9"/>
  <c r="CF44" i="9"/>
  <c r="EU42" i="9"/>
  <c r="EU44" i="9"/>
  <c r="BG42" i="9"/>
  <c r="BG44" i="9"/>
  <c r="BG43" i="9"/>
  <c r="DC42" i="9"/>
  <c r="DC44" i="9"/>
  <c r="DC43" i="9"/>
  <c r="DB44" i="9"/>
  <c r="CZ43" i="9"/>
  <c r="EA42" i="9"/>
  <c r="EA44" i="9"/>
  <c r="EQ43" i="9"/>
  <c r="DA44" i="9"/>
  <c r="DA43" i="9"/>
  <c r="CO42" i="9"/>
  <c r="CO44" i="9"/>
  <c r="CU42" i="9"/>
  <c r="CU44" i="9"/>
  <c r="CU43" i="9"/>
  <c r="CC42" i="9"/>
  <c r="CC43" i="9"/>
  <c r="CC44" i="9"/>
  <c r="BP42" i="9"/>
  <c r="BP43" i="9"/>
  <c r="BP44" i="9"/>
  <c r="AW43" i="9"/>
  <c r="AW44" i="9"/>
  <c r="AS42" i="9"/>
  <c r="AS44" i="9"/>
  <c r="EK44" i="9"/>
  <c r="EK43" i="9"/>
  <c r="EW43" i="9"/>
  <c r="CF43" i="9"/>
  <c r="CO43" i="9"/>
  <c r="CS42" i="9"/>
  <c r="CS44" i="9"/>
  <c r="DW42" i="9"/>
  <c r="DW44" i="9"/>
  <c r="EU43" i="9"/>
  <c r="AL42" i="9"/>
  <c r="AL44" i="9"/>
  <c r="CQ43" i="9"/>
  <c r="DZ43" i="9"/>
  <c r="CV43" i="9"/>
  <c r="CR44" i="9"/>
  <c r="CR43" i="9"/>
  <c r="BR42" i="9"/>
  <c r="BR44" i="9"/>
  <c r="CK42" i="9"/>
  <c r="CK44" i="9"/>
  <c r="BA43" i="9"/>
  <c r="BA44" i="9"/>
  <c r="AY43" i="9"/>
  <c r="AY44" i="9"/>
  <c r="AK42" i="9"/>
  <c r="AK43" i="9"/>
  <c r="AK44" i="9"/>
  <c r="CW44" i="9"/>
  <c r="BC42" i="9"/>
  <c r="BC44" i="9"/>
  <c r="CN42" i="9"/>
  <c r="CN44" i="9"/>
  <c r="DR43" i="9"/>
  <c r="DR44" i="9"/>
  <c r="DK43" i="9"/>
  <c r="DK44" i="9"/>
  <c r="BJ42" i="9"/>
  <c r="BJ44" i="9"/>
  <c r="BJ43" i="9"/>
  <c r="AZ44" i="9"/>
  <c r="AZ43" i="9"/>
  <c r="AU43" i="9"/>
  <c r="AU44" i="9"/>
  <c r="CY43" i="9"/>
  <c r="DW43" i="9"/>
  <c r="CA43" i="9"/>
  <c r="CA44" i="9"/>
  <c r="DO43" i="9"/>
  <c r="DO44" i="9"/>
  <c r="AV44" i="9"/>
  <c r="AV43" i="9"/>
  <c r="CT42" i="9"/>
  <c r="CT44" i="9"/>
  <c r="EC42" i="9"/>
  <c r="EC44" i="9"/>
  <c r="DY42" i="9"/>
  <c r="DY44" i="9"/>
  <c r="DM42" i="9"/>
  <c r="DM44" i="9"/>
  <c r="BM44" i="9"/>
  <c r="EJ42" i="9"/>
  <c r="EJ44" i="9"/>
  <c r="EO44" i="9"/>
  <c r="EO43" i="9"/>
  <c r="DS42" i="9"/>
  <c r="DS44" i="9"/>
  <c r="CD44" i="9"/>
  <c r="CD43" i="9"/>
  <c r="DI42" i="9"/>
  <c r="DI44" i="9"/>
  <c r="EC43" i="9"/>
  <c r="DS43" i="9"/>
  <c r="EV4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17" authorId="0" shapeId="0" xr:uid="{00000000-0006-0000-0800-000001000000}">
      <text>
        <r>
          <rPr>
            <sz val="11"/>
            <color rgb="FF000000"/>
            <rFont val="Calibri"/>
          </rPr>
          <t xml:space="preserve">IF(3 dupes, small(3), not 3 dupes, use 2dupe formula from c32)
</t>
        </r>
      </text>
    </comment>
    <comment ref="W18" authorId="0" shapeId="0" xr:uid="{00000000-0006-0000-0800-000002000000}">
      <text>
        <r>
          <rPr>
            <sz val="11"/>
            <color rgb="FF000000"/>
            <rFont val="Calibri"/>
          </rPr>
          <t xml:space="preserve">2 dupes
</t>
        </r>
      </text>
    </comment>
  </commentList>
</comments>
</file>

<file path=xl/sharedStrings.xml><?xml version="1.0" encoding="utf-8"?>
<sst xmlns="http://schemas.openxmlformats.org/spreadsheetml/2006/main" count="3456" uniqueCount="605">
  <si>
    <t xml:space="preserve">Who uses </t>
  </si>
  <si>
    <t>Archer's Vision</t>
  </si>
  <si>
    <t>Catalysts used by</t>
  </si>
  <si>
    <t>Tamarinne</t>
  </si>
  <si>
    <t>Normal</t>
  </si>
  <si>
    <t>World</t>
  </si>
  <si>
    <t>Farm spots</t>
  </si>
  <si>
    <t>Hero</t>
  </si>
  <si>
    <t>Chats</t>
  </si>
  <si>
    <t>Total</t>
  </si>
  <si>
    <t>Team(change these)</t>
  </si>
  <si>
    <t>Recommendation</t>
  </si>
  <si>
    <t>=</t>
  </si>
  <si>
    <t>Submit data to medbae#6969 with morale changes, along with which chat option was used.</t>
  </si>
  <si>
    <t>Highest morale with</t>
  </si>
  <si>
    <t>Values needed</t>
  </si>
  <si>
    <t>Top team(so far)</t>
  </si>
  <si>
    <t>2nd team</t>
  </si>
  <si>
    <t>Average Morale</t>
  </si>
  <si>
    <t>Chat</t>
  </si>
  <si>
    <t>Or comment on the sheet with the value</t>
  </si>
  <si>
    <t>KittyClarissa</t>
  </si>
  <si>
    <t>SpectreTenebria</t>
  </si>
  <si>
    <t>Lots</t>
  </si>
  <si>
    <t>Yufine</t>
  </si>
  <si>
    <t>Bellona</t>
  </si>
  <si>
    <t>Joyful Memory</t>
  </si>
  <si>
    <t>Normal:</t>
  </si>
  <si>
    <t>Filled values</t>
  </si>
  <si>
    <t>Tenebria</t>
  </si>
  <si>
    <t>Diene</t>
  </si>
  <si>
    <t>GuiderAither</t>
  </si>
  <si>
    <t>Cute Cheer</t>
  </si>
  <si>
    <t>How to use :</t>
  </si>
  <si>
    <t>Blank values</t>
  </si>
  <si>
    <t>SpecimenSez</t>
  </si>
  <si>
    <t>Violet</t>
  </si>
  <si>
    <t>Aramintha</t>
  </si>
  <si>
    <t>Heroic Cheer</t>
  </si>
  <si>
    <t>Make a copy of the spreadsheet</t>
  </si>
  <si>
    <t>Completion</t>
  </si>
  <si>
    <t>Carrot</t>
  </si>
  <si>
    <t>World:</t>
  </si>
  <si>
    <t>Cidd</t>
  </si>
  <si>
    <t>Lorina</t>
  </si>
  <si>
    <t>Leo</t>
  </si>
  <si>
    <t>Comforting Cheer</t>
  </si>
  <si>
    <t>Go to the calculator sheet and select your team members</t>
  </si>
  <si>
    <t>Celeste</t>
  </si>
  <si>
    <t>Chloe</t>
  </si>
  <si>
    <t>Helga</t>
  </si>
  <si>
    <t>Jecht</t>
  </si>
  <si>
    <t>Mucacha</t>
  </si>
  <si>
    <t>Nilgal</t>
  </si>
  <si>
    <t>Requiemroar</t>
  </si>
  <si>
    <t>Dream</t>
  </si>
  <si>
    <t>Achates</t>
  </si>
  <si>
    <t>If you see some weird stuff happening on the sheet it's because I'm doing something on it.</t>
  </si>
  <si>
    <t>Armin</t>
  </si>
  <si>
    <t>Advice</t>
  </si>
  <si>
    <t>Recommendation will show you the best 4th member</t>
  </si>
  <si>
    <t>Max Morale</t>
  </si>
  <si>
    <t>ChallengerDominiel</t>
  </si>
  <si>
    <t>Food Story</t>
  </si>
  <si>
    <t>sometimes veryBigTable won't show all the heroes. they're just sorted away to show certain heroes. calculator still works. you can unsort them
on your own copy</t>
  </si>
  <si>
    <t>Bizarre Story</t>
  </si>
  <si>
    <t>Iseria</t>
  </si>
  <si>
    <t>Hurado</t>
  </si>
  <si>
    <t>RighteousThiefRoozid</t>
  </si>
  <si>
    <t>Sad Memory</t>
  </si>
  <si>
    <t>I am looking for :</t>
  </si>
  <si>
    <t>Judith</t>
  </si>
  <si>
    <t>Hazel</t>
  </si>
  <si>
    <t>Happy Memory</t>
  </si>
  <si>
    <t>How to search:</t>
  </si>
  <si>
    <t>Myth</t>
  </si>
  <si>
    <t>I want to talk about:</t>
  </si>
  <si>
    <t>Reality Check</t>
  </si>
  <si>
    <t>Complain</t>
  </si>
  <si>
    <t>Kayron</t>
  </si>
  <si>
    <t>Corvus</t>
  </si>
  <si>
    <t>Press sort, clear then select the chat you want to look for</t>
  </si>
  <si>
    <t>Belief</t>
  </si>
  <si>
    <t>Criticism</t>
  </si>
  <si>
    <t>Gossip</t>
  </si>
  <si>
    <t>Heroic Tale</t>
  </si>
  <si>
    <t>Horror Story</t>
  </si>
  <si>
    <t>Interesting Story</t>
  </si>
  <si>
    <t>Occult</t>
  </si>
  <si>
    <t>Self-Indulgent</t>
  </si>
  <si>
    <t>Unique Comment</t>
  </si>
  <si>
    <t>Yuna</t>
  </si>
  <si>
    <t>Select your hero on the first row and see what chat your hero has on the SearchTable</t>
  </si>
  <si>
    <t>Select 2 chat options on the 2nd row to see which heroes have them</t>
  </si>
  <si>
    <t>Ken</t>
  </si>
  <si>
    <t>Notes</t>
  </si>
  <si>
    <t>Surin</t>
  </si>
  <si>
    <t xml:space="preserve">If you find any mistakes please send in a correction </t>
  </si>
  <si>
    <t>Bask</t>
  </si>
  <si>
    <t>Feedback is appreciated</t>
  </si>
  <si>
    <t>Karin</t>
  </si>
  <si>
    <t xml:space="preserve">Morale </t>
  </si>
  <si>
    <t>Mirsa</t>
  </si>
  <si>
    <t>MartialArtistKen</t>
  </si>
  <si>
    <t>1st</t>
  </si>
  <si>
    <t>How to make a copy:</t>
  </si>
  <si>
    <t>Leave 4th member blank for recommendation</t>
  </si>
  <si>
    <t>2nd</t>
  </si>
  <si>
    <t>ChurchOfIlryosAxe</t>
  </si>
  <si>
    <t>Only 50 people can be on edit view,
if you are on HTML view just keep refreshing
until you get to edit view, or ask someone
who has a copy to share with you.</t>
  </si>
  <si>
    <t>Recommendation lags so
 fill it up if you're not using it</t>
  </si>
  <si>
    <t>3rd</t>
  </si>
  <si>
    <t>4th</t>
  </si>
  <si>
    <t>Rima</t>
  </si>
  <si>
    <t>AssassinCartuja</t>
  </si>
  <si>
    <t>WatcherSchuri</t>
  </si>
  <si>
    <t>Rose</t>
  </si>
  <si>
    <t>ShadowRose</t>
  </si>
  <si>
    <t>Kluri</t>
  </si>
  <si>
    <t>Thanks</t>
  </si>
  <si>
    <t>Rin</t>
  </si>
  <si>
    <t>Deafy,JizzusChrist for helping with Kise values</t>
  </si>
  <si>
    <t>Dominiel</t>
  </si>
  <si>
    <t>Demented Panda for filling in a lot of the trickier values for various ML heroes</t>
  </si>
  <si>
    <t>ButcherCorpsInquisitor</t>
  </si>
  <si>
    <t>FighterMaya</t>
  </si>
  <si>
    <t>Gunther</t>
  </si>
  <si>
    <t>Updating heroes:</t>
  </si>
  <si>
    <t>To do</t>
  </si>
  <si>
    <t>Basar</t>
  </si>
  <si>
    <t>veryBigTable</t>
  </si>
  <si>
    <t>Hero skill descriptions</t>
  </si>
  <si>
    <t>CrimsonArmin</t>
  </si>
  <si>
    <t>catalystData</t>
  </si>
  <si>
    <t>fix enemy def calculator</t>
  </si>
  <si>
    <t>Maya</t>
  </si>
  <si>
    <t>Search</t>
  </si>
  <si>
    <t>Adlay</t>
  </si>
  <si>
    <t>DontTouchThis</t>
  </si>
  <si>
    <t>Azalea</t>
  </si>
  <si>
    <t>Ras</t>
  </si>
  <si>
    <t>RueleOfLight</t>
  </si>
  <si>
    <t>Destina</t>
  </si>
  <si>
    <t>Zerato</t>
  </si>
  <si>
    <t>Pyllis</t>
  </si>
  <si>
    <t>Gloomyrain</t>
  </si>
  <si>
    <t>Pearlhorizon</t>
  </si>
  <si>
    <t>Coli</t>
  </si>
  <si>
    <t>WandererSilk</t>
  </si>
  <si>
    <t>Nemunas</t>
  </si>
  <si>
    <t>Aither</t>
  </si>
  <si>
    <t>AuxiliaryLots</t>
  </si>
  <si>
    <t>Zeno</t>
  </si>
  <si>
    <t>Sven</t>
  </si>
  <si>
    <t>GeneralPurrgis</t>
  </si>
  <si>
    <t>Baal&amp;Sezan</t>
  </si>
  <si>
    <t>Crozet</t>
  </si>
  <si>
    <t>Elson</t>
  </si>
  <si>
    <t>ArbiterVildred</t>
  </si>
  <si>
    <t>BloodBladeKarin</t>
  </si>
  <si>
    <t>Rikoris</t>
  </si>
  <si>
    <t>Schuri</t>
  </si>
  <si>
    <t>TaranorGuard</t>
  </si>
  <si>
    <t>Vildred</t>
  </si>
  <si>
    <t>Wanda</t>
  </si>
  <si>
    <t>Otillie</t>
  </si>
  <si>
    <t>Luna</t>
  </si>
  <si>
    <t>Roozid</t>
  </si>
  <si>
    <t>Alexa</t>
  </si>
  <si>
    <t>Charlotte</t>
  </si>
  <si>
    <t>Jena</t>
  </si>
  <si>
    <t>TaranorRoyalGuard</t>
  </si>
  <si>
    <t>Mercedes</t>
  </si>
  <si>
    <t>Arowell</t>
  </si>
  <si>
    <t>AssassinColi</t>
  </si>
  <si>
    <t>Dingo</t>
  </si>
  <si>
    <t>Tieria</t>
  </si>
  <si>
    <t>Angelica</t>
  </si>
  <si>
    <t>Carmainerose</t>
  </si>
  <si>
    <t>Cartuja</t>
  </si>
  <si>
    <t>Clarissa</t>
  </si>
  <si>
    <t>Tywin</t>
  </si>
  <si>
    <t>Mistychain</t>
  </si>
  <si>
    <t>Silk</t>
  </si>
  <si>
    <t>Doris</t>
  </si>
  <si>
    <t>Kise</t>
  </si>
  <si>
    <t>Sigret</t>
  </si>
  <si>
    <t>CelestialMercedes</t>
  </si>
  <si>
    <t>Ludwig</t>
  </si>
  <si>
    <t>Chat1</t>
  </si>
  <si>
    <t>Serila</t>
  </si>
  <si>
    <t>Chat2</t>
  </si>
  <si>
    <t xml:space="preserve">Hero </t>
  </si>
  <si>
    <t>Sez</t>
  </si>
  <si>
    <t>Enott</t>
  </si>
  <si>
    <t>Purrgis</t>
  </si>
  <si>
    <t>Ravi</t>
  </si>
  <si>
    <t>Cecilia</t>
  </si>
  <si>
    <t>Kiris</t>
  </si>
  <si>
    <t>Krau</t>
  </si>
  <si>
    <t>Haste</t>
  </si>
  <si>
    <t>ShootingStarAchates</t>
  </si>
  <si>
    <t>Montmorancy</t>
  </si>
  <si>
    <t>Romann</t>
  </si>
  <si>
    <t>Maze</t>
  </si>
  <si>
    <t>Repeats</t>
  </si>
  <si>
    <t>Non-maze</t>
  </si>
  <si>
    <t>JudgeKise</t>
  </si>
  <si>
    <t>Artificial Creature</t>
  </si>
  <si>
    <t>MaidChloe</t>
  </si>
  <si>
    <t>DarkCorvus</t>
  </si>
  <si>
    <t>AssassinCidd</t>
  </si>
  <si>
    <t>Slime</t>
  </si>
  <si>
    <t>Undead</t>
  </si>
  <si>
    <t>Changelog</t>
  </si>
  <si>
    <t>Added percentage completion on sheet1</t>
  </si>
  <si>
    <t>973 left</t>
  </si>
  <si>
    <t>Added help to Calculator sheet</t>
  </si>
  <si>
    <t>918 left</t>
  </si>
  <si>
    <t>Added 55 values,finished Tenebria</t>
  </si>
  <si>
    <t>714 left</t>
  </si>
  <si>
    <t>Fixed error on Bask, Aither
Added version number
Fixed big error from manual alphabetical sorting
Added SearchTable</t>
  </si>
  <si>
    <t>v1.3.0</t>
  </si>
  <si>
    <t>710 left</t>
  </si>
  <si>
    <t>Added Soulmates</t>
  </si>
  <si>
    <t>v.1.4.0</t>
  </si>
  <si>
    <t>Fixed some bugs, cleaned up some tables</t>
  </si>
  <si>
    <t>v1.4.1</t>
  </si>
  <si>
    <t>Fixed another bug</t>
  </si>
  <si>
    <t>v1.4.2</t>
  </si>
  <si>
    <t>Fixed Kise's chat</t>
  </si>
  <si>
    <t>v.1.4.3</t>
  </si>
  <si>
    <t>709 left</t>
  </si>
  <si>
    <t>Added something to unhighlight the 2nd ranked
if there is a conflict</t>
  </si>
  <si>
    <t>v1.4.4</t>
  </si>
  <si>
    <t>704 left</t>
  </si>
  <si>
    <t>New values</t>
  </si>
  <si>
    <t>695 left</t>
  </si>
  <si>
    <t>526 left</t>
  </si>
  <si>
    <t>New format for Calculator sheet
New values</t>
  </si>
  <si>
    <t>v1.5.0</t>
  </si>
  <si>
    <t>508 left</t>
  </si>
  <si>
    <t>501 left</t>
  </si>
  <si>
    <t>New values, fixed a bug when top 3 chats conflicted</t>
  </si>
  <si>
    <t>v1.5.1</t>
  </si>
  <si>
    <t xml:space="preserve">Added Kayron
Change progress to % </t>
  </si>
  <si>
    <t>v1.5.2</t>
  </si>
  <si>
    <t>Added AssassinCidd(no values yet)</t>
  </si>
  <si>
    <t>Updated values needed formula on sheet1
New values</t>
  </si>
  <si>
    <t>Added recommendations</t>
  </si>
  <si>
    <t>v1.6.0</t>
  </si>
  <si>
    <t>Fixed recommendations bug</t>
  </si>
  <si>
    <t>v1.6.1</t>
  </si>
  <si>
    <t>v1.6.2</t>
  </si>
  <si>
    <t>v1.6.3</t>
  </si>
  <si>
    <t>Fixed wrong value on Iseria
Still waiting for MaidChloe data</t>
  </si>
  <si>
    <t>v1.6.4</t>
  </si>
  <si>
    <t>Added MaidChloe</t>
  </si>
  <si>
    <t>Made sheet slightly less laggy, hopefully</t>
  </si>
  <si>
    <t>v1.6.5</t>
  </si>
  <si>
    <t>Added new values for MaidChloe</t>
  </si>
  <si>
    <t>Added new values</t>
  </si>
  <si>
    <t>Added catalyst info. Thanks to muscleman for data 
from his sheet</t>
  </si>
  <si>
    <t>v1.6.6</t>
  </si>
  <si>
    <t>Added catalyst guide. Still needs updates for places
 to farm</t>
  </si>
  <si>
    <t>v1.7.0</t>
  </si>
  <si>
    <t>Added nice pictures of catalysts</t>
  </si>
  <si>
    <t>v1.7.1</t>
  </si>
  <si>
    <t>v1.7.2</t>
  </si>
  <si>
    <t>Added Kise</t>
  </si>
  <si>
    <t>v1.7.3</t>
  </si>
  <si>
    <t>Added more values</t>
  </si>
  <si>
    <t>v1.7.4</t>
  </si>
  <si>
    <t>Moved recommendation on calculator page to the left</t>
  </si>
  <si>
    <t>Fixed bug with Kise on recommendations</t>
  </si>
  <si>
    <t>v1.7.5</t>
  </si>
  <si>
    <t>Fixed error on Yuna's values</t>
  </si>
  <si>
    <t>Updated catalyst data</t>
  </si>
  <si>
    <t>v1.7.6</t>
  </si>
  <si>
    <t>Added DEF calculator(completed)</t>
  </si>
  <si>
    <t>v1.7.7</t>
  </si>
  <si>
    <t>Added Bellona</t>
  </si>
  <si>
    <t>v1.7.8</t>
  </si>
  <si>
    <t>Fixed bug on hero selects where heroes 
would load endlessly</t>
  </si>
  <si>
    <t>v1.7.9</t>
  </si>
  <si>
    <t>Fixed bug in recommendations.</t>
  </si>
  <si>
    <t>v1.7.10</t>
  </si>
  <si>
    <t>Added damage calculator(wip)
(cidd s3 and sven not working yet)
calculate enemy def,zeno coming soon</t>
  </si>
  <si>
    <t>v1.8.0</t>
  </si>
  <si>
    <t>Added RighteousThiefRoozid</t>
  </si>
  <si>
    <t>v1.8.1</t>
  </si>
  <si>
    <t>Added Zeno,Violet</t>
  </si>
  <si>
    <t>v1.8.2</t>
  </si>
  <si>
    <t>Filled all blank values</t>
  </si>
  <si>
    <t>v1.8.3</t>
  </si>
  <si>
    <t>Fixed some bugs for recommendation</t>
  </si>
  <si>
    <t>v1.8.3.1</t>
  </si>
  <si>
    <t>Added guildWeeklies, data from DreaMShaDoW. 
(https://forum.gamer.com.tw/C.php?bsn=
34880&amp;snA=1374&amp;tnum=3)</t>
  </si>
  <si>
    <t>v1.8.4</t>
  </si>
  <si>
    <t>Added MascotHazel
Added SpecimenSez and KittyClarissa to damageCalc</t>
  </si>
  <si>
    <t>v1.8.5</t>
  </si>
  <si>
    <t>Fixed recommendations bug which i overlooked 
again when adding SpecimenSez and KittyClarissa</t>
  </si>
  <si>
    <t>v1.8.5.1</t>
  </si>
  <si>
    <t>Added KittyClarissa.</t>
  </si>
  <si>
    <t>v1.8.5.2</t>
  </si>
  <si>
    <t>Added Tamarinne</t>
  </si>
  <si>
    <t>v1.8.5.3</t>
  </si>
  <si>
    <t>Added SpecimenSez</t>
  </si>
  <si>
    <t>v1.8.5.4</t>
  </si>
  <si>
    <t>Removed dupes from recommendations</t>
  </si>
  <si>
    <t>v1.8.5.5</t>
  </si>
  <si>
    <t>MascotHazel</t>
  </si>
  <si>
    <t>Name</t>
  </si>
  <si>
    <t xml:space="preserve">Order of the Shield Insignia	</t>
  </si>
  <si>
    <t xml:space="preserve">Blessing of Orbis	</t>
  </si>
  <si>
    <t xml:space="preserve">Special Alarm Loop	</t>
  </si>
  <si>
    <t xml:space="preserve">Cursed Ashes	</t>
  </si>
  <si>
    <t xml:space="preserve">Small Sun Badge	</t>
  </si>
  <si>
    <t>Ultra Fang</t>
  </si>
  <si>
    <t>Dream Time Circuit</t>
  </si>
  <si>
    <t>Blood Flaked Bone</t>
  </si>
  <si>
    <t>Cold Look</t>
  </si>
  <si>
    <t>Erikion Carapace</t>
  </si>
  <si>
    <t>Blazing Rage</t>
  </si>
  <si>
    <t>Eternal Forest Dust</t>
  </si>
  <si>
    <t>Leather Sheath</t>
  </si>
  <si>
    <t>Path Power Loop</t>
  </si>
  <si>
    <t>Baby Mouse Insignia</t>
  </si>
  <si>
    <t>Slime Jelly</t>
  </si>
  <si>
    <t>Ring of Glory</t>
  </si>
  <si>
    <t>Twisted Fang</t>
  </si>
  <si>
    <t>Mysterious Flash</t>
  </si>
  <si>
    <t>Strange Jelly</t>
  </si>
  <si>
    <t>Sharp Spearhead</t>
  </si>
  <si>
    <t>Shiny Enchantment</t>
  </si>
  <si>
    <t>Flame of Soul</t>
  </si>
  <si>
    <t>Fighter Medal</t>
  </si>
  <si>
    <t>Nightmare Mask</t>
  </si>
  <si>
    <t>The Heart of Hypocrisy</t>
  </si>
  <si>
    <t>Dragon's Wrath</t>
  </si>
  <si>
    <t>Fused Nerve</t>
  </si>
  <si>
    <t>Blazing Soul</t>
  </si>
  <si>
    <t>Reingar Student ID</t>
  </si>
  <si>
    <t>Ancient Creature Nucleus</t>
  </si>
  <si>
    <t>Mercenary's Medicine</t>
  </si>
  <si>
    <t>Black Curse Powder</t>
  </si>
  <si>
    <t>Horn of Desire</t>
  </si>
  <si>
    <t>Demon Blood Gem</t>
  </si>
  <si>
    <t>Zodiac</t>
  </si>
  <si>
    <t>Catalyst</t>
  </si>
  <si>
    <t>Image</t>
  </si>
  <si>
    <t>Farm spot normal</t>
  </si>
  <si>
    <t>6-5 (10+)</t>
  </si>
  <si>
    <t>1-7 (9),</t>
  </si>
  <si>
    <t>9-4 (12)</t>
  </si>
  <si>
    <t>3-5 (10+)</t>
  </si>
  <si>
    <t>4-9 (10+)</t>
  </si>
  <si>
    <t>6-1 (11)</t>
  </si>
  <si>
    <t>6-9 (11)</t>
  </si>
  <si>
    <t>1-9,10 (7)</t>
  </si>
  <si>
    <t>8-6 (6)</t>
  </si>
  <si>
    <t>3-S4</t>
  </si>
  <si>
    <t>5-5,6 (10+)</t>
  </si>
  <si>
    <t>5-3,9,10 (6)</t>
  </si>
  <si>
    <t>2-9 (10+)</t>
  </si>
  <si>
    <t>4-4 (10+)</t>
  </si>
  <si>
    <t>4-1 (7)</t>
  </si>
  <si>
    <t>9-1 (10+)</t>
  </si>
  <si>
    <t>8-S2 (7+)</t>
  </si>
  <si>
    <t>2-1 (7)</t>
  </si>
  <si>
    <t>1-10 (9)</t>
  </si>
  <si>
    <t>4-9 (5)</t>
  </si>
  <si>
    <t>5-4 (8)</t>
  </si>
  <si>
    <t>9-7 (10+)</t>
  </si>
  <si>
    <t>None here</t>
  </si>
  <si>
    <t>Gemini</t>
  </si>
  <si>
    <t>https://i.imgur.com/M9Vb82Z.png</t>
  </si>
  <si>
    <t>farm spot world</t>
  </si>
  <si>
    <t>6-2,6 (6)</t>
  </si>
  <si>
    <t>1-7 (9), 3S-S1 (11)</t>
  </si>
  <si>
    <t>2-2 (5), 2-9 (6)</t>
  </si>
  <si>
    <t>8-7,8,10 (4), 10-S2,S3 (5)</t>
  </si>
  <si>
    <t xml:space="preserve">4-8, 9-5, 9-10, 10-7 (4) </t>
  </si>
  <si>
    <t>5-7 (9), 6-1 (11)</t>
  </si>
  <si>
    <t>6-9, 7-5 (11), 5S-7 (9), 2-10 (6)</t>
  </si>
  <si>
    <t>1-9, 3-5, 9-S4 (7)</t>
  </si>
  <si>
    <t>3-4, 5S-1 (11)</t>
  </si>
  <si>
    <t>5-5, 5S-3, 10-6 (11),   3-S3, 4-S5 (7)</t>
  </si>
  <si>
    <t>5-3,8,9,10 (6), 4-S2 (5)</t>
  </si>
  <si>
    <t>4-8,  7-9,10 (4)</t>
  </si>
  <si>
    <t>2-7,8 (7),  9-S6 (5)</t>
  </si>
  <si>
    <t>3-8, 4-S7, 5S-S1 (11), 7-S4,S5 (8)</t>
  </si>
  <si>
    <t>9-S1 (11), 3-1 (10)</t>
  </si>
  <si>
    <t xml:space="preserve">9-1 (11) </t>
  </si>
  <si>
    <t>8-S2 (7)</t>
  </si>
  <si>
    <t>2-1, 9-6 (7)</t>
  </si>
  <si>
    <t>10-2 (11),  4-S11 (6)</t>
  </si>
  <si>
    <t>7-7,10 (6)</t>
  </si>
  <si>
    <t>1-S3 (7),  7-7 (6)</t>
  </si>
  <si>
    <t>5-4 (8),  1-8 (7)</t>
  </si>
  <si>
    <t>9-9 (11),  4-S11 (4)</t>
  </si>
  <si>
    <t>10-8</t>
  </si>
  <si>
    <t>8S-S3,S4</t>
  </si>
  <si>
    <t>9-10, 10-4</t>
  </si>
  <si>
    <t>3-S3</t>
  </si>
  <si>
    <t>9-8</t>
  </si>
  <si>
    <t>4-9</t>
  </si>
  <si>
    <t>2-2,9</t>
  </si>
  <si>
    <t>7-S6</t>
  </si>
  <si>
    <t>3-S2, 6-4</t>
  </si>
  <si>
    <t>8-10, 10-S2</t>
  </si>
  <si>
    <t>8-S3</t>
  </si>
  <si>
    <t>5-6</t>
  </si>
  <si>
    <t>Sagittarius</t>
  </si>
  <si>
    <t>https://i.imgur.com/SZ7bttg.png</t>
  </si>
  <si>
    <t>what is this</t>
  </si>
  <si>
    <t>Normal Awakening</t>
  </si>
  <si>
    <t>Normal Skill</t>
  </si>
  <si>
    <t>Epic</t>
  </si>
  <si>
    <t>Scorpio</t>
  </si>
  <si>
    <t>https://i.imgur.com/LAiGci6.png</t>
  </si>
  <si>
    <t>Aquarius</t>
  </si>
  <si>
    <t>Aries</t>
  </si>
  <si>
    <t>Cancer</t>
  </si>
  <si>
    <t>Capricorn</t>
  </si>
  <si>
    <t>Libra</t>
  </si>
  <si>
    <t>Pisces</t>
  </si>
  <si>
    <t>Taurus</t>
  </si>
  <si>
    <t>Virgo</t>
  </si>
  <si>
    <t>https://i.imgur.com/SDcsrcN.png</t>
  </si>
  <si>
    <t>https://i.imgur.com/0XLquC6.png</t>
  </si>
  <si>
    <t>https://i.imgur.com/BpaFSLh.png</t>
  </si>
  <si>
    <t>https://i.imgur.com/maLd8Zi.png</t>
  </si>
  <si>
    <t>https://i.imgur.com/UrOkpCo.png</t>
  </si>
  <si>
    <t>Morale</t>
  </si>
  <si>
    <t>https://i.imgur.com/bB1EilJ.png</t>
  </si>
  <si>
    <t>deprecated,use &lt;&lt;&lt;&lt; instead</t>
  </si>
  <si>
    <t>Damage Calculator</t>
  </si>
  <si>
    <t>atk ratio</t>
  </si>
  <si>
    <t>Not working</t>
  </si>
  <si>
    <t>S3</t>
  </si>
  <si>
    <t>https://i.imgur.com/mLAHWvX.png</t>
  </si>
  <si>
    <t>sven</t>
  </si>
  <si>
    <t>enemy def</t>
  </si>
  <si>
    <t>atk</t>
  </si>
  <si>
    <t>def</t>
  </si>
  <si>
    <t>spd</t>
  </si>
  <si>
    <t>maxHP</t>
  </si>
  <si>
    <t>critDMG</t>
  </si>
  <si>
    <t>enhancement dmg%</t>
  </si>
  <si>
    <t>Damage</t>
  </si>
  <si>
    <t>strong ele?</t>
  </si>
  <si>
    <t>Critical</t>
  </si>
  <si>
    <t>https://i.imgur.com/hDtWe2q.png</t>
  </si>
  <si>
    <t>No</t>
  </si>
  <si>
    <t>Crushing</t>
  </si>
  <si>
    <t>def break?</t>
  </si>
  <si>
    <t>https://i.imgur.com/2Vtirfd.png</t>
  </si>
  <si>
    <t>Miss</t>
  </si>
  <si>
    <t>still WIP</t>
  </si>
  <si>
    <t>effect of DEF on dmg</t>
  </si>
  <si>
    <t>Change purple boxes</t>
  </si>
  <si>
    <t>Enemy DEF</t>
  </si>
  <si>
    <t>Damage taken</t>
  </si>
  <si>
    <t>Damage increase</t>
  </si>
  <si>
    <t>Nothing</t>
  </si>
  <si>
    <t>https://i.imgur.com/PTqpFei.png</t>
  </si>
  <si>
    <t>this is working</t>
  </si>
  <si>
    <t>Def break</t>
  </si>
  <si>
    <t>Def ignore%</t>
  </si>
  <si>
    <t>Def break 
+ def ignore</t>
  </si>
  <si>
    <t>Calculating enemy DEF</t>
  </si>
  <si>
    <t>AuxilliaryLots</t>
  </si>
  <si>
    <t>https://i.imgur.com/fDZZXN0.png</t>
  </si>
  <si>
    <t>S2</t>
  </si>
  <si>
    <t>https://i.imgur.com/Kf9utf1.png</t>
  </si>
  <si>
    <t>strong ele</t>
  </si>
  <si>
    <t>def break</t>
  </si>
  <si>
    <t>not working</t>
  </si>
  <si>
    <t>Yes</t>
  </si>
  <si>
    <t>this isnt finished</t>
  </si>
  <si>
    <t>hittype</t>
  </si>
  <si>
    <t>damage dealt:</t>
  </si>
  <si>
    <t>https://i.imgur.com/NsjQO7J.png</t>
  </si>
  <si>
    <t>https://i.imgur.com/AitJPdw.png</t>
  </si>
  <si>
    <t>https://i.imgur.com/n8YgkVw.png</t>
  </si>
  <si>
    <t>https://i.imgur.com/EEnhsBW.png</t>
  </si>
  <si>
    <t>https://i.imgur.com/yYKDeDU.png</t>
  </si>
  <si>
    <t>https://i.imgur.com/vDl7IS1.png</t>
  </si>
  <si>
    <t>ATK</t>
  </si>
  <si>
    <t>S1</t>
  </si>
  <si>
    <t>other</t>
  </si>
  <si>
    <t>crit</t>
  </si>
  <si>
    <t>https://i.imgur.com/s335O2x.png</t>
  </si>
  <si>
    <t>crushing</t>
  </si>
  <si>
    <t>normal</t>
  </si>
  <si>
    <t>miss</t>
  </si>
  <si>
    <t>number of debuffs</t>
  </si>
  <si>
    <t>https://i.imgur.com/xRJJYt1.png</t>
  </si>
  <si>
    <t>element</t>
  </si>
  <si>
    <t>enemy def broken?</t>
  </si>
  <si>
    <t>target missingHP%</t>
  </si>
  <si>
    <t>no other scaling</t>
  </si>
  <si>
    <t>maxHP scaling</t>
  </si>
  <si>
    <t>def scaling</t>
  </si>
  <si>
    <t>spd scaling</t>
  </si>
  <si>
    <t>defPen skills</t>
  </si>
  <si>
    <t>https://i.imgur.com/a5xwkyI.png</t>
  </si>
  <si>
    <t>number of debuff scaling/target missingHP scaling</t>
  </si>
  <si>
    <t>has XX</t>
  </si>
  <si>
    <t>polarized</t>
  </si>
  <si>
    <t>Crit</t>
  </si>
  <si>
    <t>https://i.imgur.com/J3rT5eQ.png</t>
  </si>
  <si>
    <t>https://i.imgur.com/RsywOki.png</t>
  </si>
  <si>
    <t>https://i.imgur.com/VRWIQJ1.png</t>
  </si>
  <si>
    <t>ChallengerDominel</t>
  </si>
  <si>
    <t>https://i.imgur.com/80Uso4I.png</t>
  </si>
  <si>
    <t>https://i.imgur.com/t6zj5JY.png</t>
  </si>
  <si>
    <t>https://i.imgur.com/LWCyCj2.png</t>
  </si>
  <si>
    <t>sod</t>
  </si>
  <si>
    <t>https://i.imgur.com/4viP9FD.png</t>
  </si>
  <si>
    <t>https://i.imgur.com/QW2LZNt.png</t>
  </si>
  <si>
    <t>https://i.imgur.com/zsEDCnK.png</t>
  </si>
  <si>
    <t>https://i.imgur.com/apmCHxt.png</t>
  </si>
  <si>
    <t>https://i.imgur.com/1LA7vny.png</t>
  </si>
  <si>
    <t>https://i.imgur.com/9guAmyf.png</t>
  </si>
  <si>
    <t>def calc</t>
  </si>
  <si>
    <t>target maxHP</t>
  </si>
  <si>
    <t>number of enemies</t>
  </si>
  <si>
    <t>attk</t>
  </si>
  <si>
    <t>critical</t>
  </si>
  <si>
    <t>focus stacks</t>
  </si>
  <si>
    <t>has magicNail(0/1)</t>
  </si>
  <si>
    <t>has spd buff(0/1)</t>
  </si>
  <si>
    <t>has enraged(0/1)</t>
  </si>
  <si>
    <t>has bleeding(0/1)</t>
  </si>
  <si>
    <t>defPen</t>
  </si>
  <si>
    <t>caster currentHP%</t>
  </si>
  <si>
    <t>number of hits(3/5/10)</t>
  </si>
  <si>
    <t>Kikiratv2</t>
  </si>
  <si>
    <t>number of bleed stacks</t>
  </si>
  <si>
    <t>0.95/0.7</t>
  </si>
  <si>
    <t>caster missingHP%</t>
  </si>
  <si>
    <t>caster and target missingHP%</t>
  </si>
  <si>
    <t>0.5/0.15</t>
  </si>
  <si>
    <t>has buffs(0/1)</t>
  </si>
  <si>
    <t>S3dmg</t>
  </si>
  <si>
    <t xml:space="preserve">
Hero</t>
  </si>
  <si>
    <t>4th1</t>
  </si>
  <si>
    <t>4th2</t>
  </si>
  <si>
    <t>Dirty stuff</t>
  </si>
  <si>
    <t>TopThree</t>
  </si>
  <si>
    <t>dupe?</t>
  </si>
  <si>
    <t>index in Total</t>
  </si>
  <si>
    <t>Hero index</t>
  </si>
  <si>
    <t>Conflict?</t>
  </si>
  <si>
    <t>identify top</t>
  </si>
  <si>
    <t>maze</t>
  </si>
  <si>
    <t>number</t>
  </si>
  <si>
    <t>non maze</t>
  </si>
  <si>
    <t>Devotee</t>
  </si>
  <si>
    <t>7-7/7-10</t>
  </si>
  <si>
    <t>9-S4</t>
  </si>
  <si>
    <t>Demon</t>
  </si>
  <si>
    <t>8-4 / 8-6 / 8-S2 / 8-S3</t>
  </si>
  <si>
    <t>Mysterious Magic</t>
  </si>
  <si>
    <t>2-1/9-6</t>
  </si>
  <si>
    <t>index of top</t>
  </si>
  <si>
    <t xml:space="preserve">8S-4 </t>
  </si>
  <si>
    <t>9-S1</t>
  </si>
  <si>
    <t>Dimensional Rift</t>
  </si>
  <si>
    <t xml:space="preserve">5S-8 </t>
  </si>
  <si>
    <t>6-9/7-5</t>
  </si>
  <si>
    <t>Reptilian</t>
  </si>
  <si>
    <t>5-5/5S-1/5S-3/10-6</t>
  </si>
  <si>
    <t>Bellmouse</t>
  </si>
  <si>
    <t>5-S7/5S-S1</t>
  </si>
  <si>
    <t>Azimanus</t>
  </si>
  <si>
    <t>chat</t>
  </si>
  <si>
    <t>The Sacred Kingdom</t>
  </si>
  <si>
    <t>1-S3</t>
  </si>
  <si>
    <t>Taranor</t>
  </si>
  <si>
    <t>Wild Animal</t>
  </si>
  <si>
    <t>Wild Plant</t>
  </si>
  <si>
    <t>4-S2</t>
  </si>
  <si>
    <t>Machinery</t>
  </si>
  <si>
    <t>hero</t>
  </si>
  <si>
    <t>Spirit Seed</t>
  </si>
  <si>
    <t>do non maze</t>
  </si>
  <si>
    <t xml:space="preserve">conflict? 2ndconflict </t>
  </si>
  <si>
    <t>3rdconflict</t>
  </si>
  <si>
    <t>2 and 3 conflict</t>
  </si>
  <si>
    <t xml:space="preserve">total </t>
  </si>
  <si>
    <t>if no conflict</t>
  </si>
  <si>
    <t>if 2nd conflict</t>
  </si>
  <si>
    <t>if 2 and 3</t>
  </si>
  <si>
    <t>mega total</t>
  </si>
  <si>
    <t>This is a Normal Skill catalyst</t>
  </si>
  <si>
    <t/>
  </si>
  <si>
    <t>May be inaccurate due to missing data</t>
  </si>
  <si>
    <t>Iseria - Sad Memory - 9</t>
  </si>
  <si>
    <t>Diene - Happy Memory - 6</t>
  </si>
  <si>
    <t>3 matched</t>
  </si>
  <si>
    <t>#N/A</t>
  </si>
  <si>
    <t>Lidica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</si>
</sst>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\-m"/>
    <numFmt numFmtId="165" formatCode="m\-d"/>
    <numFmt numFmtId="166" formatCode="dd/mm/yyyy"/>
    <numFmt numFmtId="167" formatCode="d/m/yyyy"/>
  </numFmts>
  <fonts count="29">
    <font>
      <sz val="11"/>
      <color rgb="FF000000"/>
      <name val="Calibri"/>
    </font>
    <font>
      <sz val="11"/>
      <name val="Calibri"/>
    </font>
    <font>
      <sz val="11"/>
      <color rgb="FF000000"/>
      <name val="Inconsolata"/>
    </font>
    <font>
      <sz val="11"/>
      <name val="Calibri"/>
    </font>
    <font>
      <sz val="11"/>
      <name val="Calibri"/>
    </font>
    <font>
      <sz val="9"/>
      <color rgb="FF000000"/>
      <name val="Arial"/>
    </font>
    <font>
      <sz val="9"/>
      <color rgb="FF000000"/>
      <name val="Calibri"/>
    </font>
    <font>
      <b/>
      <sz val="20"/>
      <name val="Calibri"/>
    </font>
    <font>
      <b/>
      <sz val="11"/>
      <name val="Calibri"/>
    </font>
    <font>
      <sz val="11"/>
      <color rgb="FF222222"/>
      <name val="Calibri"/>
    </font>
    <font>
      <b/>
      <sz val="11"/>
      <color rgb="FF000000"/>
      <name val="Calibri"/>
    </font>
    <font>
      <b/>
      <sz val="13"/>
      <color rgb="FF000000"/>
      <name val="Calibri"/>
    </font>
    <font>
      <b/>
      <sz val="13"/>
      <name val="Calibri"/>
    </font>
    <font>
      <sz val="11"/>
      <name val="Calibri"/>
    </font>
    <font>
      <sz val="11"/>
      <color rgb="FF0A0101"/>
      <name val="&quot;Helvetica Neue&quot;"/>
    </font>
    <font>
      <sz val="9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b/>
      <sz val="20"/>
      <name val="Calibri"/>
    </font>
    <font>
      <sz val="11"/>
      <color rgb="FF242729"/>
      <name val="Calibri"/>
    </font>
    <font>
      <b/>
      <sz val="15"/>
      <name val="Calibri"/>
    </font>
    <font>
      <u/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0A0101"/>
      <name val="Calibri"/>
    </font>
    <font>
      <sz val="11"/>
      <name val="Arial"/>
    </font>
    <font>
      <sz val="11"/>
      <color rgb="FF333333"/>
      <name val="Arial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FD966"/>
        <bgColor rgb="FFFFD966"/>
      </patternFill>
    </fill>
    <fill>
      <patternFill patternType="solid">
        <fgColor rgb="FFF4C7C3"/>
        <bgColor rgb="FFF4C7C3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C27BA0"/>
        <bgColor rgb="FFC27BA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quotePrefix="1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0" xfId="0" applyFont="1" applyAlignment="1">
      <alignment horizontal="center"/>
    </xf>
    <xf numFmtId="0" fontId="1" fillId="0" borderId="3" xfId="0" applyFont="1" applyBorder="1" applyAlignment="1"/>
    <xf numFmtId="0" fontId="0" fillId="3" borderId="0" xfId="0" applyFont="1" applyFill="1"/>
    <xf numFmtId="0" fontId="1" fillId="0" borderId="4" xfId="0" applyFont="1" applyBorder="1" applyAlignment="1"/>
    <xf numFmtId="49" fontId="1" fillId="0" borderId="0" xfId="0" applyNumberFormat="1" applyFont="1"/>
    <xf numFmtId="1" fontId="5" fillId="3" borderId="3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1" fontId="6" fillId="3" borderId="0" xfId="0" applyNumberFormat="1" applyFont="1" applyFill="1" applyAlignment="1">
      <alignment horizontal="left"/>
    </xf>
    <xf numFmtId="0" fontId="1" fillId="0" borderId="4" xfId="0" applyFont="1" applyBorder="1"/>
    <xf numFmtId="0" fontId="7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3" borderId="0" xfId="0" applyFont="1" applyFill="1"/>
    <xf numFmtId="0" fontId="1" fillId="0" borderId="5" xfId="0" applyFont="1" applyBorder="1" applyAlignment="1"/>
    <xf numFmtId="0" fontId="1" fillId="0" borderId="6" xfId="0" applyFont="1" applyBorder="1" applyAlignment="1"/>
    <xf numFmtId="1" fontId="5" fillId="3" borderId="3" xfId="0" applyNumberFormat="1" applyFont="1" applyFill="1" applyBorder="1" applyAlignment="1">
      <alignment horizontal="center" wrapText="1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1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5" borderId="0" xfId="0" applyFont="1" applyFill="1" applyAlignment="1"/>
    <xf numFmtId="0" fontId="3" fillId="6" borderId="0" xfId="0" applyFont="1" applyFill="1" applyAlignment="1"/>
    <xf numFmtId="0" fontId="8" fillId="0" borderId="0" xfId="0" applyFont="1"/>
    <xf numFmtId="0" fontId="8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1" fontId="5" fillId="0" borderId="0" xfId="0" applyNumberFormat="1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 wrapText="1"/>
    </xf>
    <xf numFmtId="0" fontId="0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0" fillId="3" borderId="0" xfId="0" applyFont="1" applyFill="1"/>
    <xf numFmtId="0" fontId="4" fillId="0" borderId="0" xfId="0" applyFont="1" applyAlignment="1"/>
    <xf numFmtId="0" fontId="4" fillId="0" borderId="0" xfId="0" applyFont="1" applyAlignment="1"/>
    <xf numFmtId="0" fontId="0" fillId="3" borderId="0" xfId="0" applyFont="1" applyFill="1" applyAlignment="1"/>
    <xf numFmtId="0" fontId="11" fillId="3" borderId="0" xfId="0" applyFont="1" applyFill="1"/>
    <xf numFmtId="1" fontId="6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3" fillId="0" borderId="0" xfId="0" applyFont="1"/>
    <xf numFmtId="0" fontId="9" fillId="3" borderId="0" xfId="0" applyFont="1" applyFill="1"/>
    <xf numFmtId="0" fontId="4" fillId="0" borderId="0" xfId="0" applyFont="1" applyAlignment="1"/>
    <xf numFmtId="0" fontId="14" fillId="0" borderId="0" xfId="0" applyFont="1"/>
    <xf numFmtId="0" fontId="3" fillId="0" borderId="0" xfId="0" applyFont="1" applyAlignment="1"/>
    <xf numFmtId="0" fontId="1" fillId="0" borderId="6" xfId="0" applyFont="1" applyBorder="1" applyAlignment="1">
      <alignment horizontal="center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" fontId="5" fillId="3" borderId="0" xfId="0" applyNumberFormat="1" applyFont="1" applyFill="1" applyAlignment="1">
      <alignment horizontal="center" wrapText="1"/>
    </xf>
    <xf numFmtId="1" fontId="5" fillId="8" borderId="0" xfId="0" applyNumberFormat="1" applyFont="1" applyFill="1" applyAlignment="1">
      <alignment horizontal="center" wrapText="1"/>
    </xf>
    <xf numFmtId="1" fontId="5" fillId="9" borderId="0" xfId="0" applyNumberFormat="1" applyFont="1" applyFill="1" applyAlignment="1">
      <alignment horizontal="center" wrapText="1"/>
    </xf>
    <xf numFmtId="1" fontId="5" fillId="10" borderId="0" xfId="0" applyNumberFormat="1" applyFont="1" applyFill="1" applyAlignment="1">
      <alignment horizontal="center" wrapText="1"/>
    </xf>
    <xf numFmtId="1" fontId="5" fillId="3" borderId="0" xfId="0" applyNumberFormat="1" applyFont="1" applyFill="1" applyAlignment="1">
      <alignment horizontal="center" wrapText="1"/>
    </xf>
    <xf numFmtId="1" fontId="4" fillId="3" borderId="0" xfId="0" applyNumberFormat="1" applyFont="1" applyFill="1" applyAlignment="1">
      <alignment horizontal="center"/>
    </xf>
    <xf numFmtId="1" fontId="5" fillId="10" borderId="0" xfId="0" applyNumberFormat="1" applyFont="1" applyFill="1" applyAlignment="1">
      <alignment horizontal="center" wrapText="1"/>
    </xf>
    <xf numFmtId="1" fontId="5" fillId="8" borderId="0" xfId="0" applyNumberFormat="1" applyFont="1" applyFill="1" applyAlignment="1">
      <alignment horizontal="center" wrapText="1"/>
    </xf>
    <xf numFmtId="1" fontId="5" fillId="10" borderId="0" xfId="0" applyNumberFormat="1" applyFont="1" applyFill="1" applyAlignment="1">
      <alignment horizontal="center" wrapText="1"/>
    </xf>
    <xf numFmtId="1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1" fontId="5" fillId="8" borderId="0" xfId="0" applyNumberFormat="1" applyFont="1" applyFill="1" applyAlignment="1">
      <alignment horizontal="center" wrapText="1"/>
    </xf>
    <xf numFmtId="0" fontId="1" fillId="11" borderId="0" xfId="0" applyFont="1" applyFill="1" applyAlignment="1"/>
    <xf numFmtId="1" fontId="5" fillId="10" borderId="0" xfId="0" applyNumberFormat="1" applyFont="1" applyFill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" fontId="5" fillId="9" borderId="0" xfId="0" applyNumberFormat="1" applyFont="1" applyFill="1" applyAlignment="1">
      <alignment horizontal="center" wrapText="1"/>
    </xf>
    <xf numFmtId="1" fontId="5" fillId="3" borderId="5" xfId="0" applyNumberFormat="1" applyFont="1" applyFill="1" applyBorder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" fontId="4" fillId="3" borderId="0" xfId="0" applyNumberFormat="1" applyFont="1" applyFill="1" applyAlignment="1">
      <alignment horizontal="center"/>
    </xf>
    <xf numFmtId="1" fontId="4" fillId="8" borderId="0" xfId="0" applyNumberFormat="1" applyFont="1" applyFill="1" applyAlignment="1">
      <alignment horizontal="center"/>
    </xf>
    <xf numFmtId="1" fontId="4" fillId="8" borderId="0" xfId="0" applyNumberFormat="1" applyFont="1" applyFill="1" applyAlignment="1">
      <alignment horizontal="center"/>
    </xf>
    <xf numFmtId="10" fontId="1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0" fontId="1" fillId="0" borderId="0" xfId="0" applyNumberFormat="1" applyFont="1" applyAlignment="1">
      <alignment horizontal="right"/>
    </xf>
    <xf numFmtId="167" fontId="1" fillId="0" borderId="0" xfId="0" applyNumberFormat="1" applyFont="1" applyAlignment="1"/>
    <xf numFmtId="1" fontId="4" fillId="9" borderId="0" xfId="0" applyNumberFormat="1" applyFont="1" applyFill="1" applyAlignment="1">
      <alignment horizontal="center"/>
    </xf>
    <xf numFmtId="1" fontId="15" fillId="3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left"/>
    </xf>
    <xf numFmtId="1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6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" fontId="0" fillId="3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18" fillId="0" borderId="0" xfId="0" applyFont="1" applyAlignment="1"/>
    <xf numFmtId="1" fontId="6" fillId="3" borderId="7" xfId="0" applyNumberFormat="1" applyFont="1" applyFill="1" applyBorder="1" applyAlignment="1">
      <alignment horizontal="left"/>
    </xf>
    <xf numFmtId="0" fontId="19" fillId="0" borderId="0" xfId="0" applyFont="1" applyAlignment="1"/>
    <xf numFmtId="0" fontId="3" fillId="0" borderId="7" xfId="0" applyFont="1" applyBorder="1"/>
    <xf numFmtId="0" fontId="4" fillId="0" borderId="7" xfId="0" applyFont="1" applyBorder="1"/>
    <xf numFmtId="0" fontId="1" fillId="0" borderId="0" xfId="0" applyFont="1" applyAlignment="1">
      <alignment wrapText="1"/>
    </xf>
    <xf numFmtId="0" fontId="4" fillId="0" borderId="7" xfId="0" applyFont="1" applyBorder="1" applyAlignment="1"/>
    <xf numFmtId="0" fontId="0" fillId="3" borderId="1" xfId="0" applyFont="1" applyFill="1" applyBorder="1"/>
    <xf numFmtId="0" fontId="1" fillId="0" borderId="0" xfId="0" applyFont="1" applyAlignment="1">
      <alignment wrapText="1"/>
    </xf>
    <xf numFmtId="0" fontId="0" fillId="3" borderId="8" xfId="0" applyFont="1" applyFill="1" applyBorder="1"/>
    <xf numFmtId="0" fontId="1" fillId="6" borderId="0" xfId="0" applyFont="1" applyFill="1" applyAlignment="1"/>
    <xf numFmtId="0" fontId="20" fillId="0" borderId="8" xfId="0" applyFont="1" applyBorder="1" applyAlignment="1">
      <alignment horizontal="left"/>
    </xf>
    <xf numFmtId="0" fontId="3" fillId="0" borderId="4" xfId="0" applyFont="1" applyBorder="1"/>
    <xf numFmtId="49" fontId="0" fillId="12" borderId="0" xfId="0" applyNumberFormat="1" applyFont="1" applyFill="1" applyAlignment="1">
      <alignment horizontal="left"/>
    </xf>
    <xf numFmtId="0" fontId="0" fillId="13" borderId="0" xfId="0" applyFont="1" applyFill="1" applyAlignme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3" fillId="13" borderId="0" xfId="0" applyFont="1" applyFill="1" applyAlignment="1"/>
    <xf numFmtId="0" fontId="3" fillId="3" borderId="0" xfId="0" applyFont="1" applyFill="1" applyAlignment="1"/>
    <xf numFmtId="49" fontId="0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center" wrapText="1"/>
    </xf>
    <xf numFmtId="1" fontId="1" fillId="0" borderId="0" xfId="0" applyNumberFormat="1" applyFont="1"/>
    <xf numFmtId="0" fontId="21" fillId="0" borderId="0" xfId="0" applyFont="1" applyAlignment="1">
      <alignment wrapText="1"/>
    </xf>
    <xf numFmtId="0" fontId="21" fillId="0" borderId="0" xfId="0" applyFont="1" applyAlignment="1"/>
    <xf numFmtId="10" fontId="3" fillId="0" borderId="0" xfId="0" applyNumberFormat="1" applyFont="1"/>
    <xf numFmtId="9" fontId="3" fillId="0" borderId="0" xfId="0" applyNumberFormat="1" applyFont="1" applyAlignment="1"/>
    <xf numFmtId="9" fontId="3" fillId="0" borderId="0" xfId="0" applyNumberFormat="1" applyFont="1"/>
    <xf numFmtId="1" fontId="6" fillId="3" borderId="7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3" xfId="0" applyFont="1" applyBorder="1"/>
    <xf numFmtId="1" fontId="0" fillId="3" borderId="0" xfId="0" applyNumberFormat="1" applyFont="1" applyFill="1" applyAlignment="1">
      <alignment horizontal="left"/>
    </xf>
    <xf numFmtId="1" fontId="0" fillId="3" borderId="0" xfId="0" applyNumberFormat="1" applyFont="1" applyFill="1" applyAlignment="1">
      <alignment horizontal="left"/>
    </xf>
    <xf numFmtId="49" fontId="4" fillId="0" borderId="0" xfId="0" applyNumberFormat="1" applyFont="1"/>
    <xf numFmtId="49" fontId="3" fillId="0" borderId="0" xfId="0" applyNumberFormat="1" applyFont="1"/>
    <xf numFmtId="49" fontId="22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23" fillId="3" borderId="0" xfId="0" applyFont="1" applyFill="1" applyAlignment="1">
      <alignment horizontal="left"/>
    </xf>
    <xf numFmtId="1" fontId="5" fillId="0" borderId="0" xfId="0" applyNumberFormat="1" applyFont="1" applyAlignment="1">
      <alignment horizontal="center" wrapText="1"/>
    </xf>
    <xf numFmtId="49" fontId="24" fillId="0" borderId="0" xfId="0" applyNumberFormat="1" applyFont="1" applyAlignment="1"/>
    <xf numFmtId="49" fontId="24" fillId="0" borderId="0" xfId="0" applyNumberFormat="1" applyFont="1" applyAlignment="1">
      <alignment horizontal="left"/>
    </xf>
    <xf numFmtId="49" fontId="25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/>
    <xf numFmtId="49" fontId="24" fillId="0" borderId="0" xfId="0" applyNumberFormat="1" applyFont="1" applyAlignment="1">
      <alignment horizontal="left"/>
    </xf>
    <xf numFmtId="0" fontId="24" fillId="3" borderId="0" xfId="0" applyFont="1" applyFill="1" applyAlignment="1">
      <alignment horizontal="left"/>
    </xf>
    <xf numFmtId="0" fontId="15" fillId="0" borderId="0" xfId="0" applyFont="1" applyAlignment="1">
      <alignment horizontal="center" wrapText="1"/>
    </xf>
    <xf numFmtId="49" fontId="0" fillId="3" borderId="0" xfId="0" applyNumberFormat="1" applyFont="1" applyFill="1" applyAlignment="1">
      <alignment horizontal="left"/>
    </xf>
    <xf numFmtId="0" fontId="26" fillId="0" borderId="0" xfId="0" applyFont="1"/>
    <xf numFmtId="0" fontId="8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49" fontId="0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ont="1" applyFill="1" applyAlignment="1">
      <alignment horizontal="left"/>
    </xf>
    <xf numFmtId="1" fontId="1" fillId="0" borderId="0" xfId="0" applyNumberFormat="1" applyFont="1"/>
    <xf numFmtId="0" fontId="1" fillId="0" borderId="3" xfId="0" applyFont="1" applyBorder="1"/>
    <xf numFmtId="0" fontId="27" fillId="3" borderId="0" xfId="0" applyFont="1" applyFill="1" applyAlignment="1">
      <alignment horizontal="left"/>
    </xf>
    <xf numFmtId="0" fontId="27" fillId="3" borderId="0" xfId="0" applyFont="1" applyFill="1" applyAlignment="1">
      <alignment horizontal="left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3" borderId="0" xfId="0" applyFont="1" applyFill="1" applyAlignment="1">
      <alignment horizontal="left" wrapText="1"/>
    </xf>
    <xf numFmtId="164" fontId="28" fillId="3" borderId="0" xfId="0" applyNumberFormat="1" applyFont="1" applyFill="1" applyAlignment="1">
      <alignment horizontal="left" wrapText="1"/>
    </xf>
    <xf numFmtId="165" fontId="27" fillId="0" borderId="0" xfId="0" applyNumberFormat="1" applyFont="1" applyAlignment="1">
      <alignment horizontal="left"/>
    </xf>
    <xf numFmtId="0" fontId="28" fillId="3" borderId="0" xfId="0" applyFont="1" applyFill="1" applyAlignment="1">
      <alignment horizontal="left" wrapText="1"/>
    </xf>
    <xf numFmtId="0" fontId="4" fillId="0" borderId="3" xfId="0" applyFont="1" applyBorder="1" applyAlignment="1"/>
    <xf numFmtId="0" fontId="1" fillId="0" borderId="5" xfId="0" applyFont="1" applyBorder="1"/>
    <xf numFmtId="0" fontId="1" fillId="0" borderId="9" xfId="0" applyFont="1" applyBorder="1"/>
    <xf numFmtId="0" fontId="2" fillId="3" borderId="9" xfId="0" applyFont="1" applyFill="1" applyBorder="1"/>
    <xf numFmtId="0" fontId="3" fillId="0" borderId="6" xfId="0" applyFont="1" applyBorder="1"/>
    <xf numFmtId="1" fontId="1" fillId="0" borderId="0" xfId="0" applyNumberFormat="1" applyFont="1" applyAlignment="1">
      <alignment horizontal="center"/>
    </xf>
    <xf numFmtId="1" fontId="2" fillId="3" borderId="0" xfId="0" applyNumberFormat="1" applyFont="1" applyFill="1" applyAlignment="1"/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3" fillId="4" borderId="0" xfId="0" applyFont="1" applyFill="1"/>
    <xf numFmtId="1" fontId="5" fillId="3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left"/>
    </xf>
    <xf numFmtId="1" fontId="5" fillId="8" borderId="0" xfId="0" applyNumberFormat="1" applyFont="1" applyFill="1" applyAlignment="1">
      <alignment horizontal="center" wrapText="1"/>
    </xf>
    <xf numFmtId="1" fontId="5" fillId="9" borderId="0" xfId="0" applyNumberFormat="1" applyFont="1" applyFill="1" applyAlignment="1">
      <alignment horizontal="center" wrapText="1"/>
    </xf>
    <xf numFmtId="1" fontId="5" fillId="1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14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3C78D8"/>
          <bgColor rgb="FF3C78D8"/>
        </patternFill>
      </fill>
    </dxf>
    <dxf>
      <font>
        <color rgb="FF999999"/>
      </font>
      <fill>
        <patternFill patternType="solid">
          <fgColor rgb="FFCCCCCC"/>
          <bgColor rgb="FFCCCCCC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3">
    <tableStyle name="calculator-style" pivot="0" count="2" xr9:uid="{00000000-0011-0000-FFFF-FFFF00000000}">
      <tableStyleElement type="firstRowStripe" dxfId="148"/>
      <tableStyleElement type="secondRowStripe" dxfId="147"/>
    </tableStyle>
    <tableStyle name="veryBigTable-style" pivot="0" count="2" xr9:uid="{00000000-0011-0000-FFFF-FFFF01000000}">
      <tableStyleElement type="firstRowStripe" dxfId="146"/>
      <tableStyleElement type="secondRowStripe" dxfId="145"/>
    </tableStyle>
    <tableStyle name="sheet1-style" pivot="0" count="2" xr9:uid="{00000000-0011-0000-FFFF-FFFF02000000}">
      <tableStyleElement type="firstRowStripe" dxfId="144"/>
      <tableStyleElement type="secondRowStripe" dxfId="143"/>
    </tableStyle>
    <tableStyle name="skillData-style" pivot="0" count="2" xr9:uid="{00000000-0011-0000-FFFF-FFFF03000000}">
      <tableStyleElement type="firstRowStripe" dxfId="142"/>
      <tableStyleElement type="secondRowStripe" dxfId="141"/>
    </tableStyle>
    <tableStyle name="skillData-style 2" pivot="0" count="2" xr9:uid="{00000000-0011-0000-FFFF-FFFF04000000}">
      <tableStyleElement type="firstRowStripe" dxfId="140"/>
      <tableStyleElement type="secondRowStripe" dxfId="139"/>
    </tableStyle>
    <tableStyle name="skillData-style 3" pivot="0" count="2" xr9:uid="{00000000-0011-0000-FFFF-FFFF05000000}">
      <tableStyleElement type="firstRowStripe" dxfId="138"/>
      <tableStyleElement type="secondRowStripe" dxfId="137"/>
    </tableStyle>
    <tableStyle name="skillData-style 4" pivot="0" count="2" xr9:uid="{00000000-0011-0000-FFFF-FFFF06000000}">
      <tableStyleElement type="firstRowStripe" dxfId="136"/>
      <tableStyleElement type="secondRowStripe" dxfId="135"/>
    </tableStyle>
    <tableStyle name="catalystData-style" pivot="0" count="2" xr9:uid="{00000000-0011-0000-FFFF-FFFF07000000}">
      <tableStyleElement type="firstRowStripe" dxfId="134"/>
      <tableStyleElement type="secondRowStripe" dxfId="133"/>
    </tableStyle>
    <tableStyle name="search-style" pivot="0" count="3" xr9:uid="{00000000-0011-0000-FFFF-FFFF08000000}">
      <tableStyleElement type="headerRow" dxfId="132"/>
      <tableStyleElement type="firstRowStripe" dxfId="131"/>
      <tableStyleElement type="secondRowStripe" dxfId="130"/>
    </tableStyle>
    <tableStyle name="DontTouchThis-style" pivot="0" count="2" xr9:uid="{00000000-0011-0000-FFFF-FFFF09000000}">
      <tableStyleElement type="firstRowStripe" dxfId="129"/>
      <tableStyleElement type="secondRowStripe" dxfId="128"/>
    </tableStyle>
    <tableStyle name="sheet1-style 2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sheet1-style 3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heet1-style 4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619125</xdr:colOff>
      <xdr:row>19</xdr:row>
      <xdr:rowOff>47625</xdr:rowOff>
    </xdr:from>
    <xdr:ext cx="2505075" cy="2543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2:K113" headerRowCount="0">
  <tableColumns count="1">
    <tableColumn id="1" xr3:uid="{00000000-0010-0000-0000-000001000000}" name="Column1"/>
  </tableColumns>
  <tableStyleInfo name="calculato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4" displayName="Table_4" ref="F4:J120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killDat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5" displayName="Table_5" ref="A4:E120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skillData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_6" displayName="Table_6" ref="P4:S120" headerRowCount="0">
  <tableColumns count="4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</tableColumns>
  <tableStyleInfo name="skillData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_7" displayName="Table_7" ref="K4:M120" headerRowCount="0">
  <tableColumns count="3">
    <tableColumn id="1" xr3:uid="{00000000-0010-0000-0400-000001000000}" name="Column1"/>
    <tableColumn id="2" xr3:uid="{00000000-0010-0000-0400-000002000000}" name="Column2"/>
    <tableColumn id="3" xr3:uid="{00000000-0010-0000-0400-000003000000}" name="Column3"/>
  </tableColumns>
  <tableStyleInfo name="skillData-style 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UrOkpCo.png" TargetMode="External"/><Relationship Id="rId13" Type="http://schemas.openxmlformats.org/officeDocument/2006/relationships/hyperlink" Target="https://i.imgur.com/PTqpFei.png" TargetMode="External"/><Relationship Id="rId18" Type="http://schemas.openxmlformats.org/officeDocument/2006/relationships/hyperlink" Target="https://i.imgur.com/n8YgkVw.png" TargetMode="External"/><Relationship Id="rId26" Type="http://schemas.openxmlformats.org/officeDocument/2006/relationships/hyperlink" Target="https://i.imgur.com/RsywOki.png" TargetMode="External"/><Relationship Id="rId3" Type="http://schemas.openxmlformats.org/officeDocument/2006/relationships/hyperlink" Target="https://i.imgur.com/LAiGci6.png" TargetMode="External"/><Relationship Id="rId21" Type="http://schemas.openxmlformats.org/officeDocument/2006/relationships/hyperlink" Target="https://i.imgur.com/vDl7IS1.png" TargetMode="External"/><Relationship Id="rId34" Type="http://schemas.openxmlformats.org/officeDocument/2006/relationships/hyperlink" Target="https://i.imgur.com/apmCHxt.png" TargetMode="External"/><Relationship Id="rId7" Type="http://schemas.openxmlformats.org/officeDocument/2006/relationships/hyperlink" Target="https://i.imgur.com/maLd8Zi.png" TargetMode="External"/><Relationship Id="rId12" Type="http://schemas.openxmlformats.org/officeDocument/2006/relationships/hyperlink" Target="https://i.imgur.com/2Vtirfd.png" TargetMode="External"/><Relationship Id="rId17" Type="http://schemas.openxmlformats.org/officeDocument/2006/relationships/hyperlink" Target="https://i.imgur.com/AitJPdw.png" TargetMode="External"/><Relationship Id="rId25" Type="http://schemas.openxmlformats.org/officeDocument/2006/relationships/hyperlink" Target="https://i.imgur.com/J3rT5eQ.png" TargetMode="External"/><Relationship Id="rId33" Type="http://schemas.openxmlformats.org/officeDocument/2006/relationships/hyperlink" Target="https://i.imgur.com/zsEDCnK.png" TargetMode="External"/><Relationship Id="rId2" Type="http://schemas.openxmlformats.org/officeDocument/2006/relationships/hyperlink" Target="https://i.imgur.com/SZ7bttg.png" TargetMode="External"/><Relationship Id="rId16" Type="http://schemas.openxmlformats.org/officeDocument/2006/relationships/hyperlink" Target="https://i.imgur.com/NsjQO7J.png" TargetMode="External"/><Relationship Id="rId20" Type="http://schemas.openxmlformats.org/officeDocument/2006/relationships/hyperlink" Target="https://i.imgur.com/yYKDeDU.png" TargetMode="External"/><Relationship Id="rId29" Type="http://schemas.openxmlformats.org/officeDocument/2006/relationships/hyperlink" Target="https://i.imgur.com/t6zj5JY.png" TargetMode="External"/><Relationship Id="rId1" Type="http://schemas.openxmlformats.org/officeDocument/2006/relationships/hyperlink" Target="https://i.imgur.com/M9Vb82Z.png" TargetMode="External"/><Relationship Id="rId6" Type="http://schemas.openxmlformats.org/officeDocument/2006/relationships/hyperlink" Target="https://i.imgur.com/BpaFSLh.png" TargetMode="External"/><Relationship Id="rId11" Type="http://schemas.openxmlformats.org/officeDocument/2006/relationships/hyperlink" Target="https://i.imgur.com/hDtWe2q.png" TargetMode="External"/><Relationship Id="rId24" Type="http://schemas.openxmlformats.org/officeDocument/2006/relationships/hyperlink" Target="https://i.imgur.com/a5xwkyI.png" TargetMode="External"/><Relationship Id="rId32" Type="http://schemas.openxmlformats.org/officeDocument/2006/relationships/hyperlink" Target="https://i.imgur.com/QW2LZNt.png" TargetMode="External"/><Relationship Id="rId5" Type="http://schemas.openxmlformats.org/officeDocument/2006/relationships/hyperlink" Target="https://i.imgur.com/0XLquC6.png" TargetMode="External"/><Relationship Id="rId15" Type="http://schemas.openxmlformats.org/officeDocument/2006/relationships/hyperlink" Target="https://i.imgur.com/Kf9utf1.png" TargetMode="External"/><Relationship Id="rId23" Type="http://schemas.openxmlformats.org/officeDocument/2006/relationships/hyperlink" Target="https://i.imgur.com/xRJJYt1.png" TargetMode="External"/><Relationship Id="rId28" Type="http://schemas.openxmlformats.org/officeDocument/2006/relationships/hyperlink" Target="https://i.imgur.com/80Uso4I.png" TargetMode="External"/><Relationship Id="rId36" Type="http://schemas.openxmlformats.org/officeDocument/2006/relationships/hyperlink" Target="https://i.imgur.com/9guAmyf.png" TargetMode="External"/><Relationship Id="rId10" Type="http://schemas.openxmlformats.org/officeDocument/2006/relationships/hyperlink" Target="https://i.imgur.com/mLAHWvX.png" TargetMode="External"/><Relationship Id="rId19" Type="http://schemas.openxmlformats.org/officeDocument/2006/relationships/hyperlink" Target="https://i.imgur.com/EEnhsBW.png" TargetMode="External"/><Relationship Id="rId31" Type="http://schemas.openxmlformats.org/officeDocument/2006/relationships/hyperlink" Target="https://i.imgur.com/4viP9FD.png" TargetMode="External"/><Relationship Id="rId4" Type="http://schemas.openxmlformats.org/officeDocument/2006/relationships/hyperlink" Target="https://i.imgur.com/SDcsrcN.png" TargetMode="External"/><Relationship Id="rId9" Type="http://schemas.openxmlformats.org/officeDocument/2006/relationships/hyperlink" Target="https://i.imgur.com/bB1EilJ.png" TargetMode="External"/><Relationship Id="rId14" Type="http://schemas.openxmlformats.org/officeDocument/2006/relationships/hyperlink" Target="https://i.imgur.com/fDZZXN0.png" TargetMode="External"/><Relationship Id="rId22" Type="http://schemas.openxmlformats.org/officeDocument/2006/relationships/hyperlink" Target="https://i.imgur.com/s335O2x.png" TargetMode="External"/><Relationship Id="rId27" Type="http://schemas.openxmlformats.org/officeDocument/2006/relationships/hyperlink" Target="https://i.imgur.com/VRWIQJ1.png" TargetMode="External"/><Relationship Id="rId30" Type="http://schemas.openxmlformats.org/officeDocument/2006/relationships/hyperlink" Target="https://i.imgur.com/LWCyCj2.png" TargetMode="External"/><Relationship Id="rId35" Type="http://schemas.openxmlformats.org/officeDocument/2006/relationships/hyperlink" Target="https://i.imgur.com/1LA7vny.pn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opLeftCell="A13" workbookViewId="0"/>
  </sheetViews>
  <sheetFormatPr defaultColWidth="14.42578125" defaultRowHeight="15" customHeight="1"/>
  <cols>
    <col min="16" max="16" width="12.42578125" customWidth="1"/>
    <col min="17" max="17" width="16.140625" customWidth="1"/>
    <col min="20" max="20" width="15.85546875" customWidth="1"/>
  </cols>
  <sheetData>
    <row r="1" spans="1:21">
      <c r="A1" s="1" t="s">
        <v>13</v>
      </c>
      <c r="K1" s="11" t="s">
        <v>7</v>
      </c>
      <c r="L1" s="8" t="s">
        <v>15</v>
      </c>
      <c r="N1" s="13" t="s">
        <v>16</v>
      </c>
      <c r="O1" s="14" t="s">
        <v>17</v>
      </c>
      <c r="Q1" s="13" t="s">
        <v>7</v>
      </c>
      <c r="R1" s="14" t="s">
        <v>18</v>
      </c>
      <c r="T1" s="13" t="s">
        <v>19</v>
      </c>
      <c r="U1" s="14" t="s">
        <v>18</v>
      </c>
    </row>
    <row r="2" spans="1:21">
      <c r="A2" s="1" t="s">
        <v>20</v>
      </c>
      <c r="K2" s="15" t="s">
        <v>21</v>
      </c>
      <c r="L2" s="15">
        <v>1</v>
      </c>
      <c r="N2" s="16" t="s">
        <v>22</v>
      </c>
      <c r="O2" s="18" t="s">
        <v>23</v>
      </c>
      <c r="Q2" s="20" t="s">
        <v>24</v>
      </c>
      <c r="R2" s="21">
        <f>TRUNC(SUM(veryBigTable!D120:Y120)/22,2)</f>
        <v>2.95</v>
      </c>
      <c r="T2" s="22" t="s">
        <v>26</v>
      </c>
      <c r="U2" s="24">
        <f>TRUNC(AVERAGE(veryBigTable!S:S),3)</f>
        <v>3.7309999999999999</v>
      </c>
    </row>
    <row r="3" spans="1:21">
      <c r="G3" s="1" t="s">
        <v>28</v>
      </c>
      <c r="H3">
        <f>COUNTA(veryBigTable!D2:Y123)</f>
        <v>2683</v>
      </c>
      <c r="N3" s="16" t="s">
        <v>29</v>
      </c>
      <c r="O3" s="18" t="s">
        <v>30</v>
      </c>
      <c r="Q3" s="20" t="s">
        <v>31</v>
      </c>
      <c r="R3" s="21">
        <f>TRUNC(SUM(veryBigTable!D49:Y49)/22,2)</f>
        <v>2.86</v>
      </c>
      <c r="T3" s="22" t="s">
        <v>32</v>
      </c>
      <c r="U3" s="24">
        <f>TRUNC(AVERAGE(veryBigTable!J:J),3)</f>
        <v>3.39</v>
      </c>
    </row>
    <row r="4" spans="1:21" ht="15" customHeight="1">
      <c r="A4" s="25" t="s">
        <v>33</v>
      </c>
      <c r="G4" s="1" t="s">
        <v>34</v>
      </c>
      <c r="H4">
        <f>COUNTBLANK(veryBigTable!D2:Y123)</f>
        <v>1</v>
      </c>
      <c r="K4" s="15"/>
      <c r="L4" s="15"/>
      <c r="N4" s="16" t="s">
        <v>35</v>
      </c>
      <c r="O4" s="18" t="s">
        <v>36</v>
      </c>
      <c r="Q4" s="20" t="s">
        <v>37</v>
      </c>
      <c r="R4" s="21">
        <f>TRUNC(SUM(veryBigTable!D7:Y7)/22,2)</f>
        <v>2.77</v>
      </c>
      <c r="T4" s="22" t="s">
        <v>38</v>
      </c>
      <c r="U4" s="24">
        <f>TRUNC(AVERAGE(veryBigTable!O:O),3)</f>
        <v>3.13</v>
      </c>
    </row>
    <row r="5" spans="1:21" ht="15" customHeight="1">
      <c r="A5" s="25" t="s">
        <v>39</v>
      </c>
      <c r="G5" s="1" t="s">
        <v>40</v>
      </c>
      <c r="H5" s="26" t="str">
        <f>CONCATENATE(TRUNC(100*H3/(H3+H4),2),"%")</f>
        <v>99.96%</v>
      </c>
      <c r="K5" s="27"/>
      <c r="L5" s="27"/>
      <c r="N5" s="16" t="s">
        <v>43</v>
      </c>
      <c r="O5" s="18" t="s">
        <v>44</v>
      </c>
      <c r="Q5" s="20" t="s">
        <v>45</v>
      </c>
      <c r="R5" s="21">
        <f>TRUNC(SUM(veryBigTable!D67:Y67)/22,2)</f>
        <v>2.77</v>
      </c>
      <c r="T5" s="22" t="s">
        <v>46</v>
      </c>
      <c r="U5" s="24">
        <f>TRUNC(AVERAGE(veryBigTable!G:G),3)</f>
        <v>3.1459999999999999</v>
      </c>
    </row>
    <row r="6" spans="1:21">
      <c r="A6" s="1" t="s">
        <v>47</v>
      </c>
      <c r="K6" s="27"/>
      <c r="L6" s="27"/>
      <c r="N6" s="29">
        <v>48</v>
      </c>
      <c r="O6" s="30">
        <v>47</v>
      </c>
      <c r="Q6" s="31" t="s">
        <v>36</v>
      </c>
      <c r="R6" s="21">
        <f>TRUNC(SUM(veryBigTable!D116:Y116)/22,2)</f>
        <v>2.68</v>
      </c>
      <c r="T6" s="22" t="s">
        <v>55</v>
      </c>
      <c r="U6" s="24">
        <f>TRUNC(AVERAGE(veryBigTable!K:K),3)</f>
        <v>3.008</v>
      </c>
    </row>
    <row r="7" spans="1:21">
      <c r="A7" s="1" t="s">
        <v>57</v>
      </c>
      <c r="K7" s="27"/>
      <c r="L7" s="27"/>
      <c r="Q7" s="20" t="s">
        <v>58</v>
      </c>
      <c r="R7" s="21">
        <f>TRUNC(SUM(veryBigTable!D9:Y9)/22,2)</f>
        <v>2.59</v>
      </c>
      <c r="T7" s="22" t="s">
        <v>59</v>
      </c>
      <c r="U7" s="24">
        <f>TRUNC(AVERAGE(veryBigTable!D:D),3)</f>
        <v>2.9590000000000001</v>
      </c>
    </row>
    <row r="8" spans="1:21">
      <c r="A8" s="1" t="s">
        <v>60</v>
      </c>
      <c r="K8" s="34"/>
      <c r="L8" s="35"/>
      <c r="N8" s="36" t="s">
        <v>19</v>
      </c>
      <c r="O8" s="37" t="s">
        <v>61</v>
      </c>
      <c r="Q8" s="20" t="s">
        <v>62</v>
      </c>
      <c r="R8" s="21">
        <f>TRUNC(SUM(veryBigTable!D28:Y28)/22,2)</f>
        <v>2.59</v>
      </c>
      <c r="T8" s="22" t="s">
        <v>63</v>
      </c>
      <c r="U8" s="24">
        <f>TRUNC(AVERAGE(veryBigTable!L:L),3)</f>
        <v>2.4710000000000001</v>
      </c>
    </row>
    <row r="9" spans="1:21">
      <c r="A9" s="1" t="s">
        <v>64</v>
      </c>
      <c r="K9" s="34"/>
      <c r="L9" s="35"/>
      <c r="N9" s="22" t="s">
        <v>65</v>
      </c>
      <c r="O9" s="38">
        <f t="array" ref="O9">SUM(IFERROR(LARGE(veryBigTable!F2:F123,{1,2,3}),0))</f>
        <v>30</v>
      </c>
      <c r="Q9" s="20" t="s">
        <v>67</v>
      </c>
      <c r="R9" s="21">
        <f>TRUNC(SUM(veryBigTable!D54:Y54)/22,2)</f>
        <v>2.4500000000000002</v>
      </c>
      <c r="T9" s="22" t="s">
        <v>69</v>
      </c>
      <c r="U9" s="24">
        <f>TRUNC(AVERAGE(veryBigTable!W:W),3)</f>
        <v>2.4060000000000001</v>
      </c>
    </row>
    <row r="10" spans="1:21">
      <c r="K10" s="34"/>
      <c r="L10" s="35"/>
      <c r="N10" s="22" t="s">
        <v>69</v>
      </c>
      <c r="O10" s="38">
        <f t="array" ref="O10">SUM(IFERROR(LARGE(veryBigTable!W2:W123,{1,2,3}),0))</f>
        <v>25</v>
      </c>
      <c r="Q10" s="20" t="s">
        <v>71</v>
      </c>
      <c r="R10" s="21">
        <f>TRUNC(SUM(veryBigTable!D59:Y59)/22,2)</f>
        <v>2.4500000000000002</v>
      </c>
      <c r="T10" s="22" t="s">
        <v>73</v>
      </c>
      <c r="U10" s="24">
        <f>TRUNC(AVERAGE(veryBigTable!N:N),3)</f>
        <v>2.1859999999999999</v>
      </c>
    </row>
    <row r="11" spans="1:21">
      <c r="A11" s="1" t="s">
        <v>74</v>
      </c>
      <c r="K11" s="27"/>
      <c r="L11" s="27"/>
      <c r="N11" s="22" t="s">
        <v>75</v>
      </c>
      <c r="O11" s="38">
        <f t="array" ref="O11">SUM(IFERROR(LARGE(veryBigTable!T2:T123,{1,2,3}),0))</f>
        <v>25</v>
      </c>
      <c r="Q11" s="20" t="s">
        <v>80</v>
      </c>
      <c r="R11" s="21">
        <f>TRUNC(SUM(veryBigTable!D35:Y35)/22,2)</f>
        <v>2.4</v>
      </c>
      <c r="T11" s="22" t="s">
        <v>75</v>
      </c>
      <c r="U11" s="24">
        <f>TRUNC(AVERAGE(veryBigTable!T:T),3)</f>
        <v>2.032</v>
      </c>
    </row>
    <row r="12" spans="1:21">
      <c r="A12" s="1" t="s">
        <v>81</v>
      </c>
      <c r="K12" s="27"/>
      <c r="L12" s="27"/>
      <c r="N12" s="22" t="s">
        <v>46</v>
      </c>
      <c r="O12" s="38">
        <f t="array" ref="O12">SUM(IFERROR(LARGE(veryBigTable!G2:G123,{1,2,3}),0))</f>
        <v>24</v>
      </c>
      <c r="Q12" s="20" t="s">
        <v>91</v>
      </c>
      <c r="R12" s="21">
        <f>TRUNC(SUM(veryBigTable!D121:Y121)/22,2)</f>
        <v>2.36</v>
      </c>
      <c r="T12" s="22" t="s">
        <v>90</v>
      </c>
      <c r="U12" s="24">
        <f>TRUNC(AVERAGE(veryBigTable!Y:Y),3)</f>
        <v>2.048</v>
      </c>
    </row>
    <row r="13" spans="1:21">
      <c r="A13" s="1" t="s">
        <v>92</v>
      </c>
      <c r="K13" s="34"/>
      <c r="L13" s="35"/>
      <c r="N13" s="22" t="s">
        <v>83</v>
      </c>
      <c r="O13" s="38">
        <f t="array" ref="O13">SUM(IFERROR(LARGE(veryBigTable!I2:I123,{1,2,3}),0))</f>
        <v>24</v>
      </c>
      <c r="Q13" s="31" t="s">
        <v>25</v>
      </c>
      <c r="R13" s="21">
        <f>TRUNC(SUM(veryBigTable!D19:Y19)/22,2)</f>
        <v>2.27</v>
      </c>
      <c r="T13" s="22" t="s">
        <v>85</v>
      </c>
      <c r="U13" s="24">
        <f>TRUNC(AVERAGE(veryBigTable!P:P),3)</f>
        <v>2</v>
      </c>
    </row>
    <row r="14" spans="1:21">
      <c r="A14" s="1" t="s">
        <v>93</v>
      </c>
      <c r="K14" s="27"/>
      <c r="L14" s="27"/>
      <c r="N14" s="22" t="s">
        <v>38</v>
      </c>
      <c r="O14" s="38">
        <f t="array" ref="O14">SUM(IFERROR(LARGE(veryBigTable!O2:O123,{1,2,3}),0))</f>
        <v>24</v>
      </c>
      <c r="Q14" s="20" t="s">
        <v>94</v>
      </c>
      <c r="R14" s="21">
        <f>TRUNC(SUM(veryBigTable!D62:Y62)/22,2)</f>
        <v>2.27</v>
      </c>
      <c r="T14" s="22" t="s">
        <v>87</v>
      </c>
      <c r="U14" s="24">
        <f>TRUNC(AVERAGE(veryBigTable!R:R),3)</f>
        <v>1.91</v>
      </c>
    </row>
    <row r="15" spans="1:21">
      <c r="A15" s="1" t="s">
        <v>95</v>
      </c>
      <c r="K15" s="27"/>
      <c r="L15" s="27"/>
      <c r="N15" s="22" t="s">
        <v>59</v>
      </c>
      <c r="O15" s="38">
        <f t="array" ref="O15">SUM(IFERROR(LARGE(veryBigTable!D2:D123,{1,2,3}),0))</f>
        <v>23</v>
      </c>
      <c r="Q15" s="20" t="s">
        <v>96</v>
      </c>
      <c r="R15" s="21">
        <f>TRUNC(SUM(veryBigTable!D108:Y108)/22,2)</f>
        <v>2.27</v>
      </c>
      <c r="T15" s="22" t="s">
        <v>82</v>
      </c>
      <c r="U15" s="24">
        <f>TRUNC(AVERAGE(veryBigTable!E:E),3)</f>
        <v>1.333</v>
      </c>
    </row>
    <row r="16" spans="1:21">
      <c r="A16" s="1" t="s">
        <v>97</v>
      </c>
      <c r="K16" s="27"/>
      <c r="L16" s="27"/>
      <c r="N16" s="22" t="s">
        <v>63</v>
      </c>
      <c r="O16" s="38">
        <f t="array" ref="O16">SUM(IFERROR(LARGE(veryBigTable!L2:L123,{1,2,3}),0))</f>
        <v>23</v>
      </c>
      <c r="Q16" s="20" t="s">
        <v>98</v>
      </c>
      <c r="R16" s="21">
        <f>TRUNC(SUM(veryBigTable!D18:Y18)/22,2)</f>
        <v>2.2200000000000002</v>
      </c>
      <c r="T16" s="22" t="s">
        <v>83</v>
      </c>
      <c r="U16" s="24">
        <f>TRUNC(AVERAGE(veryBigTable!I:I),3)</f>
        <v>0.77200000000000002</v>
      </c>
    </row>
    <row r="17" spans="1:21">
      <c r="A17" s="1" t="s">
        <v>99</v>
      </c>
      <c r="K17" s="49"/>
      <c r="L17" s="50"/>
      <c r="N17" s="22" t="s">
        <v>90</v>
      </c>
      <c r="O17" s="38">
        <f t="array" ref="O17">SUM(IFERROR(LARGE(veryBigTable!Y2:Y123,{1,2,3}),0))</f>
        <v>24</v>
      </c>
      <c r="Q17" s="20" t="s">
        <v>100</v>
      </c>
      <c r="R17" s="21">
        <f>TRUNC(SUM(veryBigTable!D60:Y60)/22,2)</f>
        <v>2.2200000000000002</v>
      </c>
      <c r="T17" s="22" t="s">
        <v>88</v>
      </c>
      <c r="U17" s="24">
        <f>TRUNC(AVERAGE(veryBigTable!U:U),3)</f>
        <v>0.60599999999999998</v>
      </c>
    </row>
    <row r="18" spans="1:21">
      <c r="K18" s="51"/>
      <c r="L18" s="53"/>
      <c r="N18" s="22" t="s">
        <v>85</v>
      </c>
      <c r="O18" s="38">
        <f t="array" ref="O18">SUM(IFERROR(LARGE(veryBigTable!P2:P123,{1,2,3}),0))</f>
        <v>23</v>
      </c>
      <c r="Q18" s="20" t="s">
        <v>102</v>
      </c>
      <c r="R18" s="21">
        <f>TRUNC(SUM(veryBigTable!D76:Y76)/22,2)</f>
        <v>2.2200000000000002</v>
      </c>
      <c r="T18" s="22" t="s">
        <v>86</v>
      </c>
      <c r="U18" s="24">
        <f>TRUNC(AVERAGE(veryBigTable!Q:Q),3)</f>
        <v>9.7000000000000003E-2</v>
      </c>
    </row>
    <row r="19" spans="1:21">
      <c r="K19" s="55"/>
      <c r="L19" s="55"/>
      <c r="N19" s="22" t="s">
        <v>32</v>
      </c>
      <c r="O19" s="38">
        <f t="array" ref="O19">SUM(IFERROR(LARGE(veryBigTable!J2:J123,{1,2,3}),0))</f>
        <v>22</v>
      </c>
      <c r="Q19" s="20" t="s">
        <v>103</v>
      </c>
      <c r="R19" s="21">
        <f>TRUNC(SUM(veryBigTable!D73:Y73)/22,2)</f>
        <v>2.1800000000000002</v>
      </c>
      <c r="T19" s="22" t="s">
        <v>65</v>
      </c>
      <c r="U19" s="24">
        <f>TRUNC(AVERAGE(veryBigTable!F:F),3)</f>
        <v>-6.5000000000000002E-2</v>
      </c>
    </row>
    <row r="20" spans="1:21" ht="15" customHeight="1">
      <c r="A20" s="25" t="s">
        <v>105</v>
      </c>
      <c r="K20" s="55"/>
      <c r="L20" s="55"/>
      <c r="N20" s="22" t="s">
        <v>26</v>
      </c>
      <c r="O20" s="38">
        <f t="array" ref="O20">SUM(IFERROR(LARGE(veryBigTable!S2:S123,{1,2,3}),0))</f>
        <v>21</v>
      </c>
      <c r="Q20" s="20" t="s">
        <v>108</v>
      </c>
      <c r="R20" s="21">
        <f>TRUNC(SUM(veryBigTable!D31:Y31)/22,2)</f>
        <v>2.09</v>
      </c>
      <c r="T20" s="22" t="s">
        <v>84</v>
      </c>
      <c r="U20" s="24">
        <f>TRUNC(AVERAGE(veryBigTable!M:M),3)</f>
        <v>-0.27600000000000002</v>
      </c>
    </row>
    <row r="21" spans="1:21">
      <c r="A21" s="1" t="s">
        <v>109</v>
      </c>
      <c r="N21" s="22" t="s">
        <v>86</v>
      </c>
      <c r="O21" s="38">
        <f t="array" ref="O21">SUM(IFERROR(LARGE(veryBigTable!Q2:Q123,{1,2,3}),0))</f>
        <v>22</v>
      </c>
      <c r="Q21" s="20" t="s">
        <v>44</v>
      </c>
      <c r="R21" s="21">
        <f>TRUNC(SUM(veryBigTable!D68:Y68)/22,2)</f>
        <v>2.09</v>
      </c>
      <c r="T21" s="22" t="s">
        <v>89</v>
      </c>
      <c r="U21" s="24">
        <f>TRUNC(AVERAGE(veryBigTable!X:X),3)</f>
        <v>-0.57699999999999996</v>
      </c>
    </row>
    <row r="22" spans="1:21">
      <c r="N22" s="22" t="s">
        <v>88</v>
      </c>
      <c r="O22" s="38">
        <f t="array" ref="O22">SUM(IFERROR(LARGE(veryBigTable!U2:U123,{1,2,3}),0))</f>
        <v>19</v>
      </c>
      <c r="Q22" s="20" t="s">
        <v>113</v>
      </c>
      <c r="R22" s="21">
        <f>TRUNC(SUM(veryBigTable!D89:Y89)/22,2)</f>
        <v>2.04</v>
      </c>
      <c r="T22" s="22" t="s">
        <v>77</v>
      </c>
      <c r="U22" s="24">
        <f>TRUNC(AVERAGE(veryBigTable!V:V),3)</f>
        <v>-0.85299999999999998</v>
      </c>
    </row>
    <row r="23" spans="1:21">
      <c r="K23" s="66"/>
      <c r="L23" s="53"/>
      <c r="N23" s="22" t="s">
        <v>82</v>
      </c>
      <c r="O23" s="38">
        <f t="array" ref="O23">SUM(IFERROR(LARGE(veryBigTable!E2:E123,{1,2,3}),0))</f>
        <v>19</v>
      </c>
      <c r="Q23" s="20" t="s">
        <v>52</v>
      </c>
      <c r="R23" s="21">
        <f>TRUNC(SUM(veryBigTable!D79:Y79)/22,2)</f>
        <v>2.04</v>
      </c>
      <c r="T23" s="68" t="s">
        <v>78</v>
      </c>
      <c r="U23" s="69">
        <f>TRUNC(AVERAGE(veryBigTable!H:H),3)</f>
        <v>-1.4790000000000001</v>
      </c>
    </row>
    <row r="24" spans="1:21">
      <c r="K24" s="66"/>
      <c r="L24" s="53"/>
      <c r="N24" s="22" t="s">
        <v>55</v>
      </c>
      <c r="O24" s="38">
        <f t="array" ref="O24">SUM(IFERROR(LARGE(veryBigTable!K2:K123,{1,2,3}),0))</f>
        <v>19</v>
      </c>
      <c r="Q24" s="20" t="s">
        <v>114</v>
      </c>
      <c r="R24" s="21">
        <f>TRUNC(SUM(veryBigTable!D11:Y11)/22,2)</f>
        <v>2</v>
      </c>
    </row>
    <row r="25" spans="1:21">
      <c r="N25" s="22" t="s">
        <v>87</v>
      </c>
      <c r="O25" s="38">
        <f t="array" ref="O25">SUM(IFERROR(LARGE(veryBigTable!R2:R123,{1,2,3}),0))</f>
        <v>19</v>
      </c>
      <c r="Q25" s="20" t="s">
        <v>43</v>
      </c>
      <c r="R25" s="21">
        <f>TRUNC(SUM(veryBigTable!D32:Y32)/22,2)</f>
        <v>2</v>
      </c>
    </row>
    <row r="26" spans="1:21">
      <c r="N26" s="22" t="s">
        <v>73</v>
      </c>
      <c r="O26" s="38">
        <f t="array" ref="O26">SUM(IFERROR(LARGE(veryBigTable!N2:N123,{1,2,3}),0))</f>
        <v>17</v>
      </c>
      <c r="Q26" s="20" t="s">
        <v>115</v>
      </c>
      <c r="R26" s="21">
        <f>TRUNC(SUM(veryBigTable!D119:Y119)/22,2)</f>
        <v>2</v>
      </c>
    </row>
    <row r="27" spans="1:21">
      <c r="K27" s="66"/>
      <c r="L27" s="53"/>
      <c r="N27" s="22" t="s">
        <v>77</v>
      </c>
      <c r="O27" s="38">
        <f t="array" ref="O27">SUM(IFERROR(LARGE(veryBigTable!V2:V123,{1,2,3}),0))</f>
        <v>15</v>
      </c>
      <c r="Q27" s="20" t="s">
        <v>116</v>
      </c>
      <c r="R27" s="21">
        <f>TRUNC(SUM(veryBigTable!D97:Y97)/22,2)</f>
        <v>2</v>
      </c>
    </row>
    <row r="28" spans="1:21">
      <c r="N28" s="22" t="s">
        <v>89</v>
      </c>
      <c r="O28" s="38">
        <f t="array" ref="O28">SUM(IFERROR(LARGE(veryBigTable!X2:X123,{1,2,3}),0))</f>
        <v>15</v>
      </c>
      <c r="Q28" s="20" t="s">
        <v>117</v>
      </c>
      <c r="R28" s="21">
        <f>TRUNC(SUM(veryBigTable!D102:Y102)/22,2)</f>
        <v>2</v>
      </c>
    </row>
    <row r="29" spans="1:21">
      <c r="K29" s="66"/>
      <c r="L29" s="53"/>
      <c r="N29" s="22" t="s">
        <v>84</v>
      </c>
      <c r="O29" s="38">
        <f t="array" ref="O29">SUM(IFERROR(LARGE(veryBigTable!M2:M123,{1,2,3}),0))</f>
        <v>12</v>
      </c>
      <c r="Q29" s="20" t="s">
        <v>118</v>
      </c>
      <c r="R29" s="21">
        <f>TRUNC(SUM(veryBigTable!D65:Y65)/22,2)</f>
        <v>2</v>
      </c>
    </row>
    <row r="30" spans="1:21">
      <c r="A30" s="1" t="s">
        <v>119</v>
      </c>
      <c r="K30" s="66"/>
      <c r="L30" s="53"/>
      <c r="N30" s="68" t="s">
        <v>78</v>
      </c>
      <c r="O30" s="75">
        <f t="array" ref="O30">SUM(IFERROR(LARGE(veryBigTable!H2:H123,{1,2,3}),0))</f>
        <v>10</v>
      </c>
      <c r="Q30" s="20" t="s">
        <v>120</v>
      </c>
      <c r="R30" s="21">
        <f>TRUNC(SUM(veryBigTable!D93:Y93)/22,2)</f>
        <v>1.95</v>
      </c>
    </row>
    <row r="31" spans="1:21">
      <c r="A31" s="1" t="s">
        <v>121</v>
      </c>
      <c r="K31" s="66"/>
      <c r="L31" s="53"/>
      <c r="Q31" s="20" t="s">
        <v>122</v>
      </c>
      <c r="R31" s="21">
        <f>TRUNC(SUM(veryBigTable!D42:Y42)/22,2)</f>
        <v>1.9</v>
      </c>
    </row>
    <row r="32" spans="1:21">
      <c r="A32" s="1" t="s">
        <v>123</v>
      </c>
      <c r="K32" s="66"/>
      <c r="L32" s="53"/>
      <c r="Q32" s="20" t="s">
        <v>22</v>
      </c>
      <c r="R32" s="21">
        <f>TRUNC(SUM(veryBigTable!D107:Y107)/22,2)</f>
        <v>1.9</v>
      </c>
    </row>
    <row r="33" spans="1:18">
      <c r="K33" s="66"/>
      <c r="L33" s="53"/>
      <c r="Q33" s="20" t="s">
        <v>124</v>
      </c>
      <c r="R33" s="21">
        <f>TRUNC(SUM(veryBigTable!D21:Y21)/22,2)</f>
        <v>1.86</v>
      </c>
    </row>
    <row r="34" spans="1:18">
      <c r="K34" s="66"/>
      <c r="L34" s="53"/>
      <c r="Q34" s="20" t="s">
        <v>125</v>
      </c>
      <c r="R34" s="21">
        <f>TRUNC(SUM(veryBigTable!D46:Y46)/22,2)</f>
        <v>1.86</v>
      </c>
    </row>
    <row r="35" spans="1:18">
      <c r="K35" s="66"/>
      <c r="L35" s="53"/>
      <c r="Q35" s="20" t="s">
        <v>126</v>
      </c>
      <c r="R35" s="21">
        <f>TRUNC(SUM(veryBigTable!D50:Y50)/22,2)</f>
        <v>1.86</v>
      </c>
    </row>
    <row r="36" spans="1:18">
      <c r="A36" s="1" t="s">
        <v>127</v>
      </c>
      <c r="C36" s="1" t="s">
        <v>128</v>
      </c>
      <c r="K36" s="66"/>
      <c r="L36" s="53"/>
      <c r="Q36" s="20" t="s">
        <v>129</v>
      </c>
      <c r="R36" s="21">
        <f>TRUNC(SUM(veryBigTable!D17:Y17)/22,2)</f>
        <v>1.81</v>
      </c>
    </row>
    <row r="37" spans="1:18">
      <c r="A37" s="1" t="s">
        <v>130</v>
      </c>
      <c r="C37" s="1" t="s">
        <v>131</v>
      </c>
      <c r="K37" s="66"/>
      <c r="L37" s="53"/>
      <c r="Q37" s="20" t="s">
        <v>132</v>
      </c>
      <c r="R37" s="21">
        <f>TRUNC(SUM(veryBigTable!D36:Y36)/22,2)</f>
        <v>1.81</v>
      </c>
    </row>
    <row r="38" spans="1:18">
      <c r="A38" s="1" t="s">
        <v>133</v>
      </c>
      <c r="C38" s="1" t="s">
        <v>134</v>
      </c>
      <c r="K38" s="66"/>
      <c r="L38" s="53"/>
      <c r="Q38" s="20" t="s">
        <v>135</v>
      </c>
      <c r="R38" s="21">
        <f>TRUNC(SUM(veryBigTable!D74:Y74)/22,2)</f>
        <v>1.77</v>
      </c>
    </row>
    <row r="39" spans="1:18">
      <c r="A39" s="1" t="s">
        <v>136</v>
      </c>
      <c r="K39" s="66"/>
      <c r="L39" s="53"/>
      <c r="Q39" s="20" t="s">
        <v>137</v>
      </c>
      <c r="R39" s="21">
        <f>TRUNC(SUM(veryBigTable!D3:Y3)/22,2)</f>
        <v>1.77</v>
      </c>
    </row>
    <row r="40" spans="1:18">
      <c r="A40" s="1" t="s">
        <v>138</v>
      </c>
      <c r="K40" s="66"/>
      <c r="L40" s="53"/>
      <c r="Q40" s="20" t="s">
        <v>139</v>
      </c>
      <c r="R40" s="21">
        <f>TRUNC(SUM(veryBigTable!D15:Y15)/22,2)</f>
        <v>1.77</v>
      </c>
    </row>
    <row r="41" spans="1:18">
      <c r="K41" s="66"/>
      <c r="L41" s="53"/>
      <c r="Q41" s="20" t="s">
        <v>140</v>
      </c>
      <c r="R41" s="21">
        <f>TRUNC(SUM(veryBigTable!D85:Y85)/22,2)</f>
        <v>1.77</v>
      </c>
    </row>
    <row r="42" spans="1:18">
      <c r="K42" s="66"/>
      <c r="L42" s="53"/>
      <c r="Q42" s="20" t="s">
        <v>141</v>
      </c>
      <c r="R42" s="21">
        <f>TRUNC(SUM(veryBigTable!D98:Y98)/22,2)</f>
        <v>1.72</v>
      </c>
    </row>
    <row r="43" spans="1:18">
      <c r="K43" s="66"/>
      <c r="L43" s="53"/>
      <c r="Q43" s="20" t="s">
        <v>142</v>
      </c>
      <c r="R43" s="21">
        <f>TRUNC(SUM(veryBigTable!D39:Y39)/22,2)</f>
        <v>1.72</v>
      </c>
    </row>
    <row r="44" spans="1:18">
      <c r="K44" s="66"/>
      <c r="L44" s="53"/>
      <c r="Q44" s="20" t="s">
        <v>143</v>
      </c>
      <c r="R44" s="21">
        <f>TRUNC(SUM(veryBigTable!D123:Y123)/22,2)</f>
        <v>1.72</v>
      </c>
    </row>
    <row r="45" spans="1:18">
      <c r="K45" s="66"/>
      <c r="L45" s="53"/>
      <c r="Q45" s="20" t="s">
        <v>144</v>
      </c>
      <c r="R45" s="21">
        <f>TRUNC(SUM(veryBigTable!D84:Y84)/22,2)</f>
        <v>1.72</v>
      </c>
    </row>
    <row r="46" spans="1:18">
      <c r="K46" s="66"/>
      <c r="L46" s="53"/>
      <c r="Q46" s="20" t="s">
        <v>145</v>
      </c>
      <c r="R46" s="21">
        <f>TRUNC(SUM(veryBigTable!D48:Y48)/22,2)</f>
        <v>1.68</v>
      </c>
    </row>
    <row r="47" spans="1:18">
      <c r="K47" s="66"/>
      <c r="L47" s="53"/>
      <c r="Q47" s="20" t="s">
        <v>146</v>
      </c>
      <c r="R47" s="21">
        <f>TRUNC(SUM(veryBigTable!D82:Y82)/22,2)</f>
        <v>1.63</v>
      </c>
    </row>
    <row r="48" spans="1:18">
      <c r="K48" s="66"/>
      <c r="L48" s="53"/>
      <c r="Q48" s="20" t="s">
        <v>147</v>
      </c>
      <c r="R48" s="21">
        <f>TRUNC(SUM(veryBigTable!D34:Y34)/22,2)</f>
        <v>1.63</v>
      </c>
    </row>
    <row r="49" spans="11:18">
      <c r="K49" s="66"/>
      <c r="L49" s="53"/>
      <c r="Q49" s="20" t="s">
        <v>148</v>
      </c>
      <c r="R49" s="21">
        <f>TRUNC(SUM(veryBigTable!D118:Y118)/22,2)</f>
        <v>1.63</v>
      </c>
    </row>
    <row r="50" spans="11:18">
      <c r="K50" s="66"/>
      <c r="L50" s="53"/>
      <c r="Q50" s="20" t="s">
        <v>149</v>
      </c>
      <c r="R50" s="21">
        <f>TRUNC(SUM(veryBigTable!D80:Y80)/22,2)</f>
        <v>1.59</v>
      </c>
    </row>
    <row r="51" spans="11:18">
      <c r="K51" s="66"/>
      <c r="L51" s="53"/>
      <c r="Q51" s="20" t="s">
        <v>150</v>
      </c>
      <c r="R51" s="21">
        <f>TRUNC(SUM(veryBigTable!D4:Y4)/22,2)</f>
        <v>1.59</v>
      </c>
    </row>
    <row r="52" spans="11:18">
      <c r="K52" s="66"/>
      <c r="L52" s="53"/>
      <c r="Q52" s="20" t="s">
        <v>151</v>
      </c>
      <c r="R52" s="21">
        <f>TRUNC(SUM(veryBigTable!D14:Y14)/22,2)</f>
        <v>1.59</v>
      </c>
    </row>
    <row r="53" spans="11:18">
      <c r="K53" s="66"/>
      <c r="L53" s="53"/>
      <c r="Q53" s="20" t="s">
        <v>49</v>
      </c>
      <c r="R53" s="21">
        <f>TRUNC(SUM(veryBigTable!D30:Y30)/22,2)</f>
        <v>1.59</v>
      </c>
    </row>
    <row r="54" spans="11:18">
      <c r="K54" s="66"/>
      <c r="L54" s="53"/>
      <c r="Q54" s="31" t="s">
        <v>152</v>
      </c>
      <c r="R54" s="21">
        <f>TRUNC(SUM(veryBigTable!D122:Y122)/22,2)</f>
        <v>1.59</v>
      </c>
    </row>
    <row r="55" spans="11:18">
      <c r="K55" s="66"/>
      <c r="L55" s="53"/>
      <c r="Q55" s="20" t="s">
        <v>153</v>
      </c>
      <c r="R55" s="21">
        <f>TRUNC(SUM(veryBigTable!D109:Y109)/22,2)</f>
        <v>1.5</v>
      </c>
    </row>
    <row r="56" spans="11:18">
      <c r="K56" s="66"/>
      <c r="L56" s="53"/>
      <c r="Q56" s="20" t="s">
        <v>30</v>
      </c>
      <c r="R56" s="21">
        <f>TRUNC(SUM(veryBigTable!D40:Y40)/22,2)</f>
        <v>1.45</v>
      </c>
    </row>
    <row r="57" spans="11:18">
      <c r="K57" s="66"/>
      <c r="L57" s="53"/>
      <c r="Q57" s="31" t="s">
        <v>154</v>
      </c>
      <c r="R57" s="21">
        <f>TRUNC(SUM(veryBigTable!D47:Y47)/22,2)</f>
        <v>1.45</v>
      </c>
    </row>
    <row r="58" spans="11:18">
      <c r="K58" s="77"/>
      <c r="L58" s="53"/>
      <c r="Q58" s="20" t="s">
        <v>56</v>
      </c>
      <c r="R58" s="21">
        <f>TRUNC(SUM(veryBigTable!D2:Y2)/22,2)</f>
        <v>1.4</v>
      </c>
    </row>
    <row r="59" spans="11:18">
      <c r="K59" s="66"/>
      <c r="L59" s="53"/>
      <c r="Q59" s="20" t="s">
        <v>155</v>
      </c>
      <c r="R59" s="21">
        <f>TRUNC(SUM(veryBigTable!D16:Y16)/22,2)</f>
        <v>1.4</v>
      </c>
    </row>
    <row r="60" spans="11:18">
      <c r="K60" s="66"/>
      <c r="L60" s="53"/>
      <c r="Q60" s="20" t="s">
        <v>156</v>
      </c>
      <c r="R60" s="21">
        <f>TRUNC(SUM(veryBigTable!D37:Y37)/22,2)</f>
        <v>1.4</v>
      </c>
    </row>
    <row r="61" spans="11:18">
      <c r="K61" s="66"/>
      <c r="L61" s="53"/>
      <c r="Q61" s="20" t="s">
        <v>157</v>
      </c>
      <c r="R61" s="21">
        <f>TRUNC(SUM(veryBigTable!D44:Y44)/22,2)</f>
        <v>1.4</v>
      </c>
    </row>
    <row r="62" spans="11:18">
      <c r="K62" s="66"/>
      <c r="L62" s="53"/>
      <c r="Q62" s="20" t="s">
        <v>72</v>
      </c>
      <c r="R62" s="21">
        <f>TRUNC(SUM(veryBigTable!D52:Y52)/22,2)</f>
        <v>1.4</v>
      </c>
    </row>
    <row r="63" spans="11:18">
      <c r="K63" s="66"/>
      <c r="L63" s="53"/>
      <c r="Q63" s="20" t="s">
        <v>51</v>
      </c>
      <c r="R63" s="21">
        <f>TRUNC(SUM(veryBigTable!D56:Y56)/22,2)</f>
        <v>1.4</v>
      </c>
    </row>
    <row r="64" spans="11:18">
      <c r="K64" s="66"/>
      <c r="L64" s="53"/>
      <c r="Q64" s="31" t="s">
        <v>3</v>
      </c>
      <c r="R64" s="21">
        <f>TRUNC(SUM(veryBigTable!D104:Y104)/22,2)</f>
        <v>1.36</v>
      </c>
    </row>
    <row r="65" spans="11:18">
      <c r="K65" s="66"/>
      <c r="L65" s="53"/>
      <c r="Q65" s="20" t="s">
        <v>158</v>
      </c>
      <c r="R65" s="21">
        <f>TRUNC(SUM(veryBigTable!D8:Y8)/22,2)</f>
        <v>1.36</v>
      </c>
    </row>
    <row r="66" spans="11:18">
      <c r="K66" s="66"/>
      <c r="L66" s="53"/>
      <c r="Q66" s="20" t="s">
        <v>159</v>
      </c>
      <c r="R66" s="21">
        <f>TRUNC(SUM(veryBigTable!D20:Y20)/22,2)</f>
        <v>1.36</v>
      </c>
    </row>
    <row r="67" spans="11:18">
      <c r="K67" s="66"/>
      <c r="L67" s="53"/>
      <c r="Q67" s="20" t="s">
        <v>160</v>
      </c>
      <c r="R67" s="21">
        <f>TRUNC(SUM(veryBigTable!D88:Y88)/22,2)</f>
        <v>1.36</v>
      </c>
    </row>
    <row r="68" spans="11:18">
      <c r="K68" s="66"/>
      <c r="L68" s="53"/>
      <c r="Q68" s="20" t="s">
        <v>54</v>
      </c>
      <c r="R68" s="21">
        <f>TRUNC(SUM(veryBigTable!D87:Y87)/22,2)</f>
        <v>1.31</v>
      </c>
    </row>
    <row r="69" spans="11:18">
      <c r="K69" s="66"/>
      <c r="L69" s="53"/>
      <c r="Q69" s="20" t="s">
        <v>161</v>
      </c>
      <c r="R69" s="21">
        <f>TRUNC(SUM(veryBigTable!D99:Y99)/22,2)</f>
        <v>1.31</v>
      </c>
    </row>
    <row r="70" spans="11:18">
      <c r="K70" s="66"/>
      <c r="L70" s="53"/>
      <c r="Q70" s="20" t="s">
        <v>50</v>
      </c>
      <c r="R70" s="21">
        <f>TRUNC(SUM(veryBigTable!D53:Y53)/22,2)</f>
        <v>1.31</v>
      </c>
    </row>
    <row r="71" spans="11:18">
      <c r="K71" s="66"/>
      <c r="L71" s="53"/>
      <c r="Q71" s="20" t="s">
        <v>162</v>
      </c>
      <c r="R71" s="21">
        <f>TRUNC(SUM(veryBigTable!D110:Y110)/22,2)</f>
        <v>1.31</v>
      </c>
    </row>
    <row r="72" spans="11:18">
      <c r="K72" s="66"/>
      <c r="L72" s="53"/>
      <c r="Q72" s="20" t="s">
        <v>163</v>
      </c>
      <c r="R72" s="21">
        <f>TRUNC(SUM(veryBigTable!D115:Y115)/22,2)</f>
        <v>1.31</v>
      </c>
    </row>
    <row r="73" spans="11:18">
      <c r="K73" s="66"/>
      <c r="L73" s="53"/>
      <c r="Q73" s="20" t="s">
        <v>164</v>
      </c>
      <c r="R73" s="21">
        <f>TRUNC(SUM(veryBigTable!D117:Y117)/22,2)</f>
        <v>1.31</v>
      </c>
    </row>
    <row r="74" spans="11:18">
      <c r="K74" s="66"/>
      <c r="L74" s="53"/>
      <c r="Q74" s="20" t="s">
        <v>165</v>
      </c>
      <c r="R74" s="21">
        <f>TRUNC(SUM(veryBigTable!D81:Y81)/22,2)</f>
        <v>1.31</v>
      </c>
    </row>
    <row r="75" spans="11:18">
      <c r="K75" s="66"/>
      <c r="L75" s="53"/>
      <c r="Q75" s="20" t="s">
        <v>166</v>
      </c>
      <c r="R75" s="21">
        <f>TRUNC(SUM(veryBigTable!D71:Y71)/22,2)</f>
        <v>1.31</v>
      </c>
    </row>
    <row r="76" spans="11:18">
      <c r="K76" s="66"/>
      <c r="L76" s="53"/>
      <c r="Q76" s="20" t="s">
        <v>167</v>
      </c>
      <c r="R76" s="21">
        <f>TRUNC(SUM(veryBigTable!D96:Y96)/22,2)</f>
        <v>1.27</v>
      </c>
    </row>
    <row r="77" spans="11:18">
      <c r="K77" s="66"/>
      <c r="L77" s="53"/>
      <c r="Q77" s="20" t="s">
        <v>168</v>
      </c>
      <c r="R77" s="21">
        <f>TRUNC(SUM(veryBigTable!D5:Y5)/22,2)</f>
        <v>1.27</v>
      </c>
    </row>
    <row r="78" spans="11:18">
      <c r="K78" s="66"/>
      <c r="L78" s="53"/>
      <c r="Q78" s="20" t="s">
        <v>169</v>
      </c>
      <c r="R78" s="21">
        <f>TRUNC(SUM(veryBigTable!D29:Y29)/22,2)</f>
        <v>1.27</v>
      </c>
    </row>
    <row r="79" spans="11:18">
      <c r="K79" s="66"/>
      <c r="L79" s="53"/>
      <c r="Q79" s="20" t="s">
        <v>170</v>
      </c>
      <c r="R79" s="21">
        <f>TRUNC(SUM(veryBigTable!D57:Y57)/22,2)</f>
        <v>1.27</v>
      </c>
    </row>
    <row r="80" spans="11:18">
      <c r="K80" s="66"/>
      <c r="L80" s="53"/>
      <c r="Q80" s="31" t="s">
        <v>79</v>
      </c>
      <c r="R80" s="21">
        <f>TRUNC(SUM(veryBigTable!D61:Y61)/22,2)</f>
        <v>1.27</v>
      </c>
    </row>
    <row r="81" spans="11:18">
      <c r="K81" s="66"/>
      <c r="L81" s="53"/>
      <c r="Q81" s="20" t="s">
        <v>171</v>
      </c>
      <c r="R81" s="21">
        <f>TRUNC(SUM(veryBigTable!D111:Y111)/22,2)</f>
        <v>1.27</v>
      </c>
    </row>
    <row r="82" spans="11:18">
      <c r="K82" s="66"/>
      <c r="L82" s="53"/>
      <c r="Q82" s="20" t="s">
        <v>172</v>
      </c>
      <c r="R82" s="21">
        <f>TRUNC(SUM(veryBigTable!D75:Y75)/22,2)</f>
        <v>1.27</v>
      </c>
    </row>
    <row r="83" spans="11:18">
      <c r="K83" s="66"/>
      <c r="L83" s="53"/>
      <c r="Q83" s="20" t="s">
        <v>23</v>
      </c>
      <c r="R83" s="21">
        <f>TRUNC(SUM(veryBigTable!D69:Y69)/22,2)</f>
        <v>1.27</v>
      </c>
    </row>
    <row r="84" spans="11:18">
      <c r="K84" s="66"/>
      <c r="L84" s="53"/>
      <c r="Q84" s="20" t="s">
        <v>173</v>
      </c>
      <c r="R84" s="21">
        <f>TRUNC(SUM(veryBigTable!D10:Y10)/22,2)</f>
        <v>1.22</v>
      </c>
    </row>
    <row r="85" spans="11:18">
      <c r="K85" s="66"/>
      <c r="L85" s="53"/>
      <c r="Q85" s="20" t="s">
        <v>174</v>
      </c>
      <c r="R85" s="21">
        <f>TRUNC(SUM(veryBigTable!D13:Y13)/22,2)</f>
        <v>1.22</v>
      </c>
    </row>
    <row r="86" spans="11:18">
      <c r="K86" s="66"/>
      <c r="L86" s="53"/>
      <c r="Q86" s="20" t="s">
        <v>175</v>
      </c>
      <c r="R86" s="21">
        <f>TRUNC(SUM(veryBigTable!D41:Y41)/22,2)</f>
        <v>1.22</v>
      </c>
    </row>
    <row r="87" spans="11:18">
      <c r="K87" s="66"/>
      <c r="L87" s="53"/>
      <c r="Q87" s="20" t="s">
        <v>176</v>
      </c>
      <c r="R87" s="21">
        <f>TRUNC(SUM(veryBigTable!D113:Y113)/22,2)</f>
        <v>1.22</v>
      </c>
    </row>
    <row r="88" spans="11:18">
      <c r="K88" s="66"/>
      <c r="L88" s="53"/>
      <c r="Q88" s="20" t="s">
        <v>177</v>
      </c>
      <c r="R88" s="21">
        <f>TRUNC(SUM(veryBigTable!D6:Y6)/22,2)</f>
        <v>1.18</v>
      </c>
    </row>
    <row r="89" spans="11:18">
      <c r="K89" s="66"/>
      <c r="L89" s="53"/>
      <c r="Q89" s="20" t="s">
        <v>178</v>
      </c>
      <c r="R89" s="21">
        <f>TRUNC(SUM(veryBigTable!D22:Y22)/22,2)</f>
        <v>1.18</v>
      </c>
    </row>
    <row r="90" spans="11:18">
      <c r="K90" s="66"/>
      <c r="L90" s="53"/>
      <c r="Q90" s="20" t="s">
        <v>179</v>
      </c>
      <c r="R90" s="21">
        <f>TRUNC(SUM(veryBigTable!D24:Y24)/22,2)</f>
        <v>1.18</v>
      </c>
    </row>
    <row r="91" spans="11:18">
      <c r="K91" s="66"/>
      <c r="L91" s="53"/>
      <c r="Q91" s="20" t="s">
        <v>180</v>
      </c>
      <c r="R91" s="21">
        <f>TRUNC(SUM(veryBigTable!D33:Y33)/22,2)</f>
        <v>1.18</v>
      </c>
    </row>
    <row r="92" spans="11:18">
      <c r="K92" s="66"/>
      <c r="L92" s="53"/>
      <c r="Q92" s="20" t="s">
        <v>181</v>
      </c>
      <c r="R92" s="21">
        <f>TRUNC(SUM(veryBigTable!D114:Y114)/22,2)</f>
        <v>1.18</v>
      </c>
    </row>
    <row r="93" spans="11:18">
      <c r="K93" s="66"/>
      <c r="L93" s="53"/>
      <c r="Q93" s="20" t="s">
        <v>182</v>
      </c>
      <c r="R93" s="21">
        <f>TRUNC(SUM(veryBigTable!D77:Y77)/22,2)</f>
        <v>1.1299999999999999</v>
      </c>
    </row>
    <row r="94" spans="11:18">
      <c r="K94" s="66"/>
      <c r="L94" s="53"/>
      <c r="Q94" s="20" t="s">
        <v>183</v>
      </c>
      <c r="R94" s="21">
        <f>TRUNC(SUM(veryBigTable!D106:Y106)/22,2)</f>
        <v>1.1299999999999999</v>
      </c>
    </row>
    <row r="95" spans="11:18">
      <c r="K95" s="66"/>
      <c r="L95" s="53"/>
      <c r="Q95" s="20" t="s">
        <v>184</v>
      </c>
      <c r="R95" s="21">
        <f>TRUNC(SUM(veryBigTable!D43:Y43)/22,2)</f>
        <v>1.1299999999999999</v>
      </c>
    </row>
    <row r="96" spans="11:18">
      <c r="K96" s="66"/>
      <c r="L96" s="53"/>
      <c r="Q96" s="31" t="s">
        <v>185</v>
      </c>
      <c r="R96" s="21">
        <f>TRUNC(SUM(veryBigTable!D64:Y64)/22,2)</f>
        <v>1.1299999999999999</v>
      </c>
    </row>
    <row r="97" spans="11:18">
      <c r="K97" s="66"/>
      <c r="L97" s="53"/>
      <c r="Q97" s="20" t="s">
        <v>186</v>
      </c>
      <c r="R97" s="21">
        <f>TRUNC(SUM(veryBigTable!D105:Y105)/22,2)</f>
        <v>1.1299999999999999</v>
      </c>
    </row>
    <row r="98" spans="11:18">
      <c r="K98" s="66"/>
      <c r="L98" s="53"/>
      <c r="Q98" s="20" t="s">
        <v>187</v>
      </c>
      <c r="R98" s="21">
        <f>TRUNC(SUM(veryBigTable!D27:Y27)/22,2)</f>
        <v>1.0900000000000001</v>
      </c>
    </row>
    <row r="99" spans="11:18">
      <c r="K99" s="66"/>
      <c r="L99" s="53"/>
      <c r="Q99" s="20" t="s">
        <v>66</v>
      </c>
      <c r="R99" s="21">
        <f>TRUNC(SUM(veryBigTable!D55:Y55)/22,2)</f>
        <v>1.0900000000000001</v>
      </c>
    </row>
    <row r="100" spans="11:18">
      <c r="K100" s="66"/>
      <c r="L100" s="53"/>
      <c r="Q100" s="20" t="s">
        <v>188</v>
      </c>
      <c r="R100" s="21">
        <f>TRUNC(SUM(veryBigTable!D70:Y70)/22,2)</f>
        <v>1.04</v>
      </c>
    </row>
    <row r="101" spans="11:18">
      <c r="K101" s="66"/>
      <c r="L101" s="53"/>
      <c r="Q101" s="20" t="s">
        <v>190</v>
      </c>
      <c r="R101" s="21">
        <f>TRUNC(SUM(veryBigTable!D100:Y100)/22,2)</f>
        <v>1.04</v>
      </c>
    </row>
    <row r="102" spans="11:18">
      <c r="K102" s="66"/>
      <c r="L102" s="53"/>
      <c r="Q102" s="20" t="s">
        <v>193</v>
      </c>
      <c r="R102" s="21">
        <f>TRUNC(SUM(veryBigTable!D101:Y101)/22,2)</f>
        <v>1.04</v>
      </c>
    </row>
    <row r="103" spans="11:18">
      <c r="K103" s="66"/>
      <c r="L103" s="53"/>
      <c r="Q103" s="20" t="s">
        <v>48</v>
      </c>
      <c r="R103" s="21">
        <f>TRUNC(SUM(veryBigTable!D26:Y26)/22,2)</f>
        <v>1</v>
      </c>
    </row>
    <row r="104" spans="11:18">
      <c r="K104" s="66"/>
      <c r="L104" s="53"/>
      <c r="Q104" s="20" t="s">
        <v>194</v>
      </c>
      <c r="R104" s="21">
        <f>TRUNC(SUM(veryBigTable!D45:Y45)/22,2)</f>
        <v>1</v>
      </c>
    </row>
    <row r="105" spans="11:18">
      <c r="K105" s="66"/>
      <c r="L105" s="53"/>
      <c r="Q105" s="20" t="s">
        <v>195</v>
      </c>
      <c r="R105" s="21">
        <f>TRUNC(SUM(veryBigTable!D83:Y83)/22,2)</f>
        <v>0.9</v>
      </c>
    </row>
    <row r="106" spans="11:18">
      <c r="K106" s="66"/>
      <c r="L106" s="53"/>
      <c r="Q106" s="20" t="s">
        <v>196</v>
      </c>
      <c r="R106" s="21">
        <f>TRUNC(SUM(veryBigTable!D86:Y86)/22,2)</f>
        <v>0.9</v>
      </c>
    </row>
    <row r="107" spans="11:18">
      <c r="K107" s="66"/>
      <c r="L107" s="53"/>
      <c r="Q107" s="20" t="s">
        <v>29</v>
      </c>
      <c r="R107" s="21">
        <f>TRUNC(SUM(veryBigTable!D112:Y112)/22,2)</f>
        <v>0.9</v>
      </c>
    </row>
    <row r="108" spans="11:18">
      <c r="K108" s="66"/>
      <c r="L108" s="53"/>
      <c r="Q108" s="20" t="s">
        <v>197</v>
      </c>
      <c r="R108" s="21">
        <f>TRUNC(SUM(veryBigTable!D25:Y25)/22,2)</f>
        <v>0.9</v>
      </c>
    </row>
    <row r="109" spans="11:18">
      <c r="K109" s="66"/>
      <c r="L109" s="53"/>
      <c r="Q109" s="20" t="s">
        <v>198</v>
      </c>
      <c r="R109" s="21">
        <f>TRUNC(SUM(veryBigTable!D63:Y63)/22,2)</f>
        <v>0.77</v>
      </c>
    </row>
    <row r="110" spans="11:18">
      <c r="K110" s="66"/>
      <c r="L110" s="53"/>
      <c r="Q110" s="20" t="s">
        <v>199</v>
      </c>
      <c r="R110" s="21">
        <f>TRUNC(SUM(veryBigTable!D66:Y66)/22,2)</f>
        <v>0.72</v>
      </c>
    </row>
    <row r="111" spans="11:18">
      <c r="K111" s="66"/>
      <c r="L111" s="53"/>
      <c r="Q111" s="20" t="s">
        <v>200</v>
      </c>
      <c r="R111" s="21">
        <f>TRUNC(SUM(veryBigTable!D51:Y51)/22,2)</f>
        <v>0.68</v>
      </c>
    </row>
    <row r="112" spans="11:18" ht="24.75">
      <c r="K112" s="66"/>
      <c r="L112" s="53"/>
      <c r="Q112" s="20" t="s">
        <v>201</v>
      </c>
      <c r="R112" s="21">
        <f>TRUNC(SUM(veryBigTable!D103:Y103)/22,2)</f>
        <v>0.63</v>
      </c>
    </row>
    <row r="113" spans="11:18">
      <c r="K113" s="89"/>
      <c r="L113" s="90"/>
      <c r="P113" s="91"/>
      <c r="Q113" s="20" t="s">
        <v>202</v>
      </c>
      <c r="R113" s="21">
        <f>TRUNC(SUM(veryBigTable!D78:Y78)/22,2)</f>
        <v>0.63</v>
      </c>
    </row>
    <row r="114" spans="11:18">
      <c r="P114" s="91"/>
      <c r="Q114" s="20" t="s">
        <v>41</v>
      </c>
      <c r="R114" s="21">
        <f>TRUNC(SUM(veryBigTable!D23:Y23)/22,2)</f>
        <v>0.63</v>
      </c>
    </row>
    <row r="115" spans="11:18">
      <c r="P115" s="91"/>
      <c r="Q115" s="20" t="s">
        <v>203</v>
      </c>
      <c r="R115" s="21">
        <f>TRUNC(SUM(veryBigTable!D94:Y94)/22,2)</f>
        <v>0.63</v>
      </c>
    </row>
    <row r="116" spans="11:18">
      <c r="P116" s="91"/>
      <c r="Q116" s="20" t="s">
        <v>207</v>
      </c>
      <c r="R116" s="21">
        <f>TRUNC(SUM(veryBigTable!D58:Y58)/22,2)</f>
        <v>0.59</v>
      </c>
    </row>
    <row r="117" spans="11:18">
      <c r="P117" s="91"/>
      <c r="Q117" s="31" t="s">
        <v>209</v>
      </c>
      <c r="R117" s="21">
        <f>TRUNC(SUM(veryBigTable!D72:Y72)/22,2)</f>
        <v>0.4</v>
      </c>
    </row>
    <row r="118" spans="11:18">
      <c r="P118" s="91"/>
      <c r="Q118" s="20" t="s">
        <v>210</v>
      </c>
      <c r="R118" s="21">
        <f>TRUNC(SUM(veryBigTable!D38:Y38)/22,2)</f>
        <v>0.31</v>
      </c>
    </row>
    <row r="119" spans="11:18">
      <c r="P119" s="91"/>
      <c r="Q119" s="97" t="s">
        <v>211</v>
      </c>
      <c r="R119" s="99">
        <f>TRUNC(SUM(veryBigTable!D12:Y12)/22,2)</f>
        <v>0.22</v>
      </c>
    </row>
    <row r="120" spans="11:18">
      <c r="P120" s="91"/>
    </row>
    <row r="121" spans="11:18">
      <c r="P121" s="91"/>
    </row>
    <row r="122" spans="11:18">
      <c r="P122" s="91"/>
    </row>
    <row r="123" spans="11:18">
      <c r="P123" s="91"/>
    </row>
    <row r="124" spans="11:18">
      <c r="P124" s="91"/>
    </row>
    <row r="125" spans="11:18">
      <c r="P125" s="91"/>
    </row>
    <row r="126" spans="11:18">
      <c r="P126" s="91"/>
    </row>
    <row r="127" spans="11:18">
      <c r="P127" s="91"/>
    </row>
    <row r="128" spans="11:18">
      <c r="P128" s="91"/>
    </row>
    <row r="129" spans="16:16">
      <c r="P129" s="91"/>
    </row>
    <row r="130" spans="16:16">
      <c r="P130" s="91"/>
    </row>
    <row r="131" spans="16:16">
      <c r="P131" s="91"/>
    </row>
    <row r="132" spans="16:16">
      <c r="P132" s="91"/>
    </row>
    <row r="133" spans="16:16">
      <c r="P133" s="91"/>
    </row>
    <row r="134" spans="16:16">
      <c r="P134" s="91"/>
    </row>
    <row r="135" spans="16:16">
      <c r="P135" s="91"/>
    </row>
    <row r="136" spans="16:16">
      <c r="P136" s="91"/>
    </row>
    <row r="137" spans="16:16">
      <c r="P137" s="91"/>
    </row>
    <row r="138" spans="16:16">
      <c r="P138" s="91"/>
    </row>
    <row r="139" spans="16:16">
      <c r="P139" s="91"/>
    </row>
    <row r="140" spans="16:16">
      <c r="P140" s="91"/>
    </row>
    <row r="141" spans="16:16">
      <c r="P141" s="91"/>
    </row>
    <row r="142" spans="16:16">
      <c r="P142" s="91"/>
    </row>
    <row r="143" spans="16:16">
      <c r="P143" s="91"/>
    </row>
    <row r="144" spans="16:16">
      <c r="P144" s="91"/>
    </row>
    <row r="145" spans="16:16">
      <c r="P145" s="91"/>
    </row>
    <row r="146" spans="16:16">
      <c r="P146" s="91"/>
    </row>
    <row r="147" spans="16:16">
      <c r="P147" s="91"/>
    </row>
    <row r="148" spans="16:16">
      <c r="P148" s="91"/>
    </row>
    <row r="149" spans="16:16">
      <c r="P149" s="91"/>
    </row>
    <row r="150" spans="16:16">
      <c r="P150" s="91"/>
    </row>
    <row r="151" spans="16:16">
      <c r="P151" s="91"/>
    </row>
    <row r="152" spans="16:16">
      <c r="P152" s="91"/>
    </row>
    <row r="153" spans="16:16">
      <c r="P153" s="91"/>
    </row>
    <row r="154" spans="16:16">
      <c r="P154" s="91"/>
    </row>
    <row r="155" spans="16:16">
      <c r="P155" s="91"/>
    </row>
    <row r="156" spans="16:16">
      <c r="P156" s="91"/>
    </row>
    <row r="157" spans="16:16">
      <c r="P157" s="91"/>
    </row>
    <row r="158" spans="16:16">
      <c r="P158" s="91"/>
    </row>
    <row r="159" spans="16:16">
      <c r="P159" s="91"/>
    </row>
    <row r="160" spans="16:16">
      <c r="P160" s="91"/>
    </row>
    <row r="161" spans="16:16">
      <c r="P161" s="91"/>
    </row>
    <row r="162" spans="16:16">
      <c r="P162" s="91"/>
    </row>
    <row r="163" spans="16:16">
      <c r="P163" s="91"/>
    </row>
    <row r="164" spans="16:16">
      <c r="P164" s="91"/>
    </row>
    <row r="165" spans="16:16">
      <c r="P165" s="91"/>
    </row>
    <row r="166" spans="16:16">
      <c r="P166" s="91"/>
    </row>
    <row r="167" spans="16:16">
      <c r="P167" s="91"/>
    </row>
    <row r="168" spans="16:16">
      <c r="P168" s="91"/>
    </row>
    <row r="169" spans="16:16">
      <c r="P169" s="91"/>
    </row>
    <row r="170" spans="16:16">
      <c r="P170" s="91"/>
    </row>
    <row r="171" spans="16:16">
      <c r="P171" s="91"/>
    </row>
    <row r="172" spans="16:16">
      <c r="P172" s="91"/>
    </row>
    <row r="173" spans="16:16">
      <c r="P173" s="91"/>
    </row>
    <row r="174" spans="16:16">
      <c r="P174" s="91"/>
    </row>
    <row r="175" spans="16:16">
      <c r="P175" s="91"/>
    </row>
    <row r="176" spans="16:16">
      <c r="P176" s="91"/>
    </row>
    <row r="177" spans="16:16">
      <c r="P177" s="91"/>
    </row>
    <row r="178" spans="16:16">
      <c r="P178" s="91"/>
    </row>
    <row r="179" spans="16:16">
      <c r="P179" s="91"/>
    </row>
    <row r="180" spans="16:16">
      <c r="P180" s="91"/>
    </row>
    <row r="181" spans="16:16">
      <c r="P181" s="91"/>
    </row>
    <row r="182" spans="16:16">
      <c r="P182" s="91"/>
    </row>
    <row r="183" spans="16:16">
      <c r="P183" s="91"/>
    </row>
    <row r="184" spans="16:16">
      <c r="P184" s="91"/>
    </row>
    <row r="185" spans="16:16">
      <c r="P185" s="91"/>
    </row>
    <row r="186" spans="16:16">
      <c r="P186" s="91"/>
    </row>
    <row r="187" spans="16:16">
      <c r="P187" s="91"/>
    </row>
    <row r="188" spans="16:16">
      <c r="P188" s="91"/>
    </row>
    <row r="189" spans="16:16">
      <c r="P189" s="91"/>
    </row>
    <row r="190" spans="16:16">
      <c r="P190" s="91"/>
    </row>
    <row r="191" spans="16:16">
      <c r="P191" s="91"/>
    </row>
    <row r="192" spans="16:16">
      <c r="P192" s="91"/>
    </row>
    <row r="193" spans="16:16">
      <c r="P193" s="91"/>
    </row>
    <row r="194" spans="16:16">
      <c r="P194" s="91"/>
    </row>
    <row r="195" spans="16:16">
      <c r="P195" s="91"/>
    </row>
    <row r="196" spans="16:16">
      <c r="P196" s="91"/>
    </row>
    <row r="197" spans="16:16">
      <c r="P197" s="91"/>
    </row>
    <row r="198" spans="16:16">
      <c r="P198" s="91"/>
    </row>
    <row r="199" spans="16:16">
      <c r="P199" s="91"/>
    </row>
    <row r="200" spans="16:16">
      <c r="P200" s="91"/>
    </row>
    <row r="201" spans="16:16">
      <c r="P201" s="91"/>
    </row>
    <row r="202" spans="16:16">
      <c r="P202" s="91"/>
    </row>
    <row r="203" spans="16:16">
      <c r="P203" s="91"/>
    </row>
    <row r="204" spans="16:16">
      <c r="P204" s="91"/>
    </row>
    <row r="205" spans="16:16">
      <c r="P205" s="91"/>
    </row>
    <row r="206" spans="16:16">
      <c r="P206" s="91"/>
    </row>
    <row r="207" spans="16:16">
      <c r="P207" s="91"/>
    </row>
    <row r="208" spans="16:16">
      <c r="P208" s="91"/>
    </row>
    <row r="209" spans="16:16">
      <c r="P209" s="91"/>
    </row>
    <row r="210" spans="16:16">
      <c r="P210" s="91"/>
    </row>
    <row r="211" spans="16:16">
      <c r="P211" s="91"/>
    </row>
    <row r="212" spans="16:16">
      <c r="P212" s="91"/>
    </row>
    <row r="213" spans="16:16">
      <c r="P213" s="91"/>
    </row>
    <row r="214" spans="16:16">
      <c r="P214" s="91"/>
    </row>
    <row r="215" spans="16:16">
      <c r="P215" s="91"/>
    </row>
    <row r="216" spans="16:16">
      <c r="P216" s="91"/>
    </row>
    <row r="217" spans="16:16">
      <c r="P217" s="91"/>
    </row>
    <row r="218" spans="16:16">
      <c r="P218" s="91"/>
    </row>
    <row r="219" spans="16:16">
      <c r="P219" s="91"/>
    </row>
    <row r="220" spans="16:16">
      <c r="P220" s="91"/>
    </row>
    <row r="221" spans="16:16">
      <c r="P221" s="91"/>
    </row>
    <row r="222" spans="16:16">
      <c r="P222" s="91"/>
    </row>
    <row r="223" spans="16:16">
      <c r="P223" s="91"/>
    </row>
    <row r="224" spans="16:16">
      <c r="P224" s="91"/>
    </row>
    <row r="225" spans="16:16">
      <c r="P225" s="91"/>
    </row>
    <row r="226" spans="16:16">
      <c r="P226" s="91"/>
    </row>
    <row r="227" spans="16:16">
      <c r="P227" s="91"/>
    </row>
    <row r="228" spans="16:16">
      <c r="P228" s="91"/>
    </row>
    <row r="229" spans="16:16">
      <c r="P229" s="91"/>
    </row>
    <row r="230" spans="16:16">
      <c r="P230" s="91"/>
    </row>
    <row r="231" spans="16:16">
      <c r="P231" s="91"/>
    </row>
    <row r="232" spans="16:16">
      <c r="P232" s="91"/>
    </row>
    <row r="233" spans="16:16">
      <c r="P233" s="91"/>
    </row>
    <row r="234" spans="16:16">
      <c r="P234" s="91"/>
    </row>
    <row r="235" spans="16:16">
      <c r="P235" s="91"/>
    </row>
    <row r="236" spans="16:16">
      <c r="P236" s="91"/>
    </row>
    <row r="237" spans="16:16">
      <c r="P237" s="91"/>
    </row>
    <row r="238" spans="16:16">
      <c r="P238" s="91"/>
    </row>
    <row r="239" spans="16:16">
      <c r="P239" s="91"/>
    </row>
    <row r="240" spans="16:16">
      <c r="P240" s="91"/>
    </row>
    <row r="241" spans="16:16">
      <c r="P241" s="91"/>
    </row>
    <row r="242" spans="16:16">
      <c r="P242" s="91"/>
    </row>
    <row r="243" spans="16:16">
      <c r="P243" s="91"/>
    </row>
    <row r="244" spans="16:16">
      <c r="P244" s="91"/>
    </row>
    <row r="245" spans="16:16">
      <c r="P245" s="91"/>
    </row>
    <row r="246" spans="16:16">
      <c r="P246" s="91"/>
    </row>
    <row r="247" spans="16:16">
      <c r="P247" s="91"/>
    </row>
    <row r="248" spans="16:16">
      <c r="P248" s="91"/>
    </row>
    <row r="249" spans="16:16">
      <c r="P249" s="91"/>
    </row>
    <row r="250" spans="16:16">
      <c r="P250" s="91"/>
    </row>
    <row r="251" spans="16:16">
      <c r="P251" s="91"/>
    </row>
    <row r="252" spans="16:16">
      <c r="P252" s="91"/>
    </row>
    <row r="253" spans="16:16">
      <c r="P253" s="91"/>
    </row>
    <row r="254" spans="16:16">
      <c r="P254" s="91"/>
    </row>
    <row r="255" spans="16:16">
      <c r="P255" s="91"/>
    </row>
    <row r="256" spans="16:16">
      <c r="P256" s="91"/>
    </row>
    <row r="257" spans="16:16">
      <c r="P257" s="91"/>
    </row>
    <row r="258" spans="16:16">
      <c r="P258" s="91"/>
    </row>
    <row r="259" spans="16:16">
      <c r="P259" s="91"/>
    </row>
    <row r="260" spans="16:16">
      <c r="P260" s="91"/>
    </row>
    <row r="261" spans="16:16">
      <c r="P261" s="91"/>
    </row>
    <row r="262" spans="16:16">
      <c r="P262" s="91"/>
    </row>
    <row r="263" spans="16:16">
      <c r="P263" s="91"/>
    </row>
    <row r="264" spans="16:16">
      <c r="P264" s="91"/>
    </row>
    <row r="265" spans="16:16">
      <c r="P265" s="91"/>
    </row>
    <row r="266" spans="16:16">
      <c r="P266" s="91"/>
    </row>
    <row r="267" spans="16:16">
      <c r="P267" s="91"/>
    </row>
    <row r="268" spans="16:16">
      <c r="P268" s="91"/>
    </row>
    <row r="269" spans="16:16">
      <c r="P269" s="91"/>
    </row>
    <row r="270" spans="16:16">
      <c r="P270" s="91"/>
    </row>
    <row r="271" spans="16:16">
      <c r="P271" s="91"/>
    </row>
    <row r="272" spans="16:16">
      <c r="P272" s="91"/>
    </row>
    <row r="273" spans="16:16">
      <c r="P273" s="91"/>
    </row>
    <row r="274" spans="16:16">
      <c r="P274" s="91"/>
    </row>
    <row r="275" spans="16:16">
      <c r="P275" s="91"/>
    </row>
    <row r="276" spans="16:16">
      <c r="P276" s="91"/>
    </row>
    <row r="277" spans="16:16">
      <c r="P277" s="91"/>
    </row>
    <row r="278" spans="16:16">
      <c r="P278" s="91"/>
    </row>
    <row r="279" spans="16:16">
      <c r="P279" s="91"/>
    </row>
    <row r="280" spans="16:16">
      <c r="P280" s="91"/>
    </row>
    <row r="281" spans="16:16">
      <c r="P281" s="91"/>
    </row>
    <row r="282" spans="16:16">
      <c r="P282" s="91"/>
    </row>
    <row r="283" spans="16:16">
      <c r="P283" s="91"/>
    </row>
    <row r="284" spans="16:16">
      <c r="P284" s="91"/>
    </row>
    <row r="285" spans="16:16">
      <c r="P285" s="91"/>
    </row>
    <row r="286" spans="16:16">
      <c r="P286" s="91"/>
    </row>
    <row r="287" spans="16:16">
      <c r="P287" s="91"/>
    </row>
    <row r="288" spans="16:16">
      <c r="P288" s="91"/>
    </row>
    <row r="289" spans="16:16">
      <c r="P289" s="91"/>
    </row>
    <row r="290" spans="16:16">
      <c r="P290" s="91"/>
    </row>
    <row r="291" spans="16:16">
      <c r="P291" s="91"/>
    </row>
    <row r="292" spans="16:16">
      <c r="P292" s="91"/>
    </row>
    <row r="293" spans="16:16">
      <c r="P293" s="91"/>
    </row>
    <row r="294" spans="16:16">
      <c r="P294" s="91"/>
    </row>
    <row r="295" spans="16:16">
      <c r="P295" s="91"/>
    </row>
    <row r="296" spans="16:16">
      <c r="P296" s="91"/>
    </row>
    <row r="297" spans="16:16">
      <c r="P297" s="91"/>
    </row>
    <row r="298" spans="16:16">
      <c r="P298" s="91"/>
    </row>
    <row r="299" spans="16:16">
      <c r="P299" s="91"/>
    </row>
    <row r="300" spans="16:16">
      <c r="P300" s="91"/>
    </row>
    <row r="301" spans="16:16">
      <c r="P301" s="91"/>
    </row>
    <row r="302" spans="16:16">
      <c r="P302" s="91"/>
    </row>
    <row r="303" spans="16:16">
      <c r="P303" s="91"/>
    </row>
    <row r="304" spans="16:16">
      <c r="P304" s="91"/>
    </row>
    <row r="305" spans="16:16">
      <c r="P305" s="91"/>
    </row>
    <row r="306" spans="16:16">
      <c r="P306" s="91"/>
    </row>
    <row r="307" spans="16:16">
      <c r="P307" s="91"/>
    </row>
    <row r="308" spans="16:16">
      <c r="P308" s="91"/>
    </row>
    <row r="309" spans="16:16">
      <c r="P309" s="91"/>
    </row>
    <row r="310" spans="16:16">
      <c r="P310" s="91"/>
    </row>
    <row r="311" spans="16:16">
      <c r="P311" s="91"/>
    </row>
    <row r="312" spans="16:16">
      <c r="P312" s="91"/>
    </row>
    <row r="313" spans="16:16">
      <c r="P313" s="91"/>
    </row>
    <row r="314" spans="16:16">
      <c r="P314" s="91"/>
    </row>
    <row r="315" spans="16:16">
      <c r="P315" s="91"/>
    </row>
    <row r="316" spans="16:16">
      <c r="P316" s="91"/>
    </row>
    <row r="317" spans="16:16">
      <c r="P317" s="91"/>
    </row>
    <row r="318" spans="16:16">
      <c r="P318" s="91"/>
    </row>
    <row r="319" spans="16:16">
      <c r="P319" s="91"/>
    </row>
    <row r="320" spans="16:16">
      <c r="P320" s="91"/>
    </row>
    <row r="321" spans="16:16">
      <c r="P321" s="91"/>
    </row>
    <row r="322" spans="16:16">
      <c r="P322" s="91"/>
    </row>
    <row r="323" spans="16:16">
      <c r="P323" s="91"/>
    </row>
    <row r="324" spans="16:16">
      <c r="P324" s="91"/>
    </row>
    <row r="325" spans="16:16">
      <c r="P325" s="91"/>
    </row>
    <row r="326" spans="16:16">
      <c r="P326" s="91"/>
    </row>
    <row r="327" spans="16:16">
      <c r="P327" s="91"/>
    </row>
    <row r="328" spans="16:16">
      <c r="P328" s="91"/>
    </row>
    <row r="329" spans="16:16">
      <c r="P329" s="91"/>
    </row>
    <row r="330" spans="16:16">
      <c r="P330" s="91"/>
    </row>
    <row r="331" spans="16:16">
      <c r="P331" s="91"/>
    </row>
    <row r="332" spans="16:16">
      <c r="P332" s="91"/>
    </row>
    <row r="333" spans="16:16">
      <c r="P333" s="91"/>
    </row>
    <row r="334" spans="16:16">
      <c r="P334" s="91"/>
    </row>
    <row r="335" spans="16:16">
      <c r="P335" s="91"/>
    </row>
    <row r="336" spans="16:16">
      <c r="P336" s="91"/>
    </row>
    <row r="337" spans="16:16">
      <c r="P337" s="91"/>
    </row>
    <row r="338" spans="16:16">
      <c r="P338" s="91"/>
    </row>
    <row r="339" spans="16:16">
      <c r="P339" s="91"/>
    </row>
    <row r="340" spans="16:16">
      <c r="P340" s="91"/>
    </row>
    <row r="341" spans="16:16">
      <c r="P341" s="91"/>
    </row>
    <row r="342" spans="16:16">
      <c r="P342" s="91"/>
    </row>
    <row r="343" spans="16:16">
      <c r="P343" s="91"/>
    </row>
    <row r="344" spans="16:16">
      <c r="P344" s="91"/>
    </row>
    <row r="345" spans="16:16">
      <c r="P345" s="91"/>
    </row>
    <row r="346" spans="16:16">
      <c r="P346" s="91"/>
    </row>
    <row r="347" spans="16:16">
      <c r="P347" s="91"/>
    </row>
    <row r="348" spans="16:16">
      <c r="P348" s="91"/>
    </row>
    <row r="349" spans="16:16">
      <c r="P349" s="91"/>
    </row>
    <row r="350" spans="16:16">
      <c r="P350" s="91"/>
    </row>
    <row r="351" spans="16:16">
      <c r="P351" s="91"/>
    </row>
    <row r="352" spans="16:16">
      <c r="P352" s="91"/>
    </row>
    <row r="353" spans="16:16">
      <c r="P353" s="91"/>
    </row>
    <row r="354" spans="16:16">
      <c r="P354" s="91"/>
    </row>
    <row r="355" spans="16:16">
      <c r="P355" s="91"/>
    </row>
    <row r="356" spans="16:16">
      <c r="P356" s="91"/>
    </row>
    <row r="357" spans="16:16">
      <c r="P357" s="91"/>
    </row>
    <row r="358" spans="16:16">
      <c r="P358" s="91"/>
    </row>
    <row r="359" spans="16:16">
      <c r="P359" s="91"/>
    </row>
    <row r="360" spans="16:16">
      <c r="P360" s="91"/>
    </row>
    <row r="361" spans="16:16">
      <c r="P361" s="91"/>
    </row>
    <row r="362" spans="16:16">
      <c r="P362" s="91"/>
    </row>
    <row r="363" spans="16:16">
      <c r="P363" s="91"/>
    </row>
    <row r="364" spans="16:16">
      <c r="P364" s="91"/>
    </row>
    <row r="365" spans="16:16">
      <c r="P365" s="91"/>
    </row>
    <row r="366" spans="16:16">
      <c r="P366" s="91"/>
    </row>
    <row r="367" spans="16:16">
      <c r="P367" s="91"/>
    </row>
    <row r="368" spans="16:16">
      <c r="P368" s="91"/>
    </row>
    <row r="369" spans="16:16">
      <c r="P369" s="91"/>
    </row>
    <row r="370" spans="16:16">
      <c r="P370" s="91"/>
    </row>
    <row r="371" spans="16:16">
      <c r="P371" s="91"/>
    </row>
    <row r="372" spans="16:16">
      <c r="P372" s="91"/>
    </row>
    <row r="373" spans="16:16">
      <c r="P373" s="91"/>
    </row>
    <row r="374" spans="16:16">
      <c r="P374" s="91"/>
    </row>
    <row r="375" spans="16:16">
      <c r="P375" s="91"/>
    </row>
    <row r="376" spans="16:16">
      <c r="P376" s="91"/>
    </row>
    <row r="377" spans="16:16">
      <c r="P377" s="91"/>
    </row>
    <row r="378" spans="16:16">
      <c r="P378" s="91"/>
    </row>
    <row r="379" spans="16:16">
      <c r="P379" s="91"/>
    </row>
    <row r="380" spans="16:16">
      <c r="P380" s="91"/>
    </row>
    <row r="381" spans="16:16">
      <c r="P381" s="91"/>
    </row>
    <row r="382" spans="16:16">
      <c r="P382" s="91"/>
    </row>
    <row r="383" spans="16:16">
      <c r="P383" s="91"/>
    </row>
    <row r="384" spans="16:16">
      <c r="P384" s="91"/>
    </row>
    <row r="385" spans="16:16">
      <c r="P385" s="91"/>
    </row>
    <row r="386" spans="16:16">
      <c r="P386" s="91"/>
    </row>
    <row r="387" spans="16:16">
      <c r="P387" s="91"/>
    </row>
    <row r="388" spans="16:16">
      <c r="P388" s="91"/>
    </row>
    <row r="389" spans="16:16">
      <c r="P389" s="91"/>
    </row>
    <row r="390" spans="16:16">
      <c r="P390" s="91"/>
    </row>
    <row r="391" spans="16:16">
      <c r="P391" s="91"/>
    </row>
    <row r="392" spans="16:16">
      <c r="P392" s="91"/>
    </row>
    <row r="393" spans="16:16">
      <c r="P393" s="91"/>
    </row>
    <row r="394" spans="16:16">
      <c r="P394" s="91"/>
    </row>
    <row r="395" spans="16:16">
      <c r="P395" s="91"/>
    </row>
    <row r="396" spans="16:16">
      <c r="P396" s="91"/>
    </row>
    <row r="397" spans="16:16">
      <c r="P397" s="91"/>
    </row>
    <row r="398" spans="16:16">
      <c r="P398" s="91"/>
    </row>
    <row r="399" spans="16:16">
      <c r="P399" s="91"/>
    </row>
    <row r="400" spans="16:16">
      <c r="P400" s="91"/>
    </row>
    <row r="401" spans="16:16">
      <c r="P401" s="91"/>
    </row>
    <row r="402" spans="16:16">
      <c r="P402" s="91"/>
    </row>
    <row r="403" spans="16:16">
      <c r="P403" s="91"/>
    </row>
    <row r="404" spans="16:16">
      <c r="P404" s="91"/>
    </row>
    <row r="405" spans="16:16">
      <c r="P405" s="91"/>
    </row>
    <row r="406" spans="16:16">
      <c r="P406" s="91"/>
    </row>
    <row r="407" spans="16:16">
      <c r="P407" s="91"/>
    </row>
    <row r="408" spans="16:16">
      <c r="P408" s="91"/>
    </row>
    <row r="409" spans="16:16">
      <c r="P409" s="91"/>
    </row>
    <row r="410" spans="16:16">
      <c r="P410" s="91"/>
    </row>
    <row r="411" spans="16:16">
      <c r="P411" s="91"/>
    </row>
    <row r="412" spans="16:16">
      <c r="P412" s="91"/>
    </row>
    <row r="413" spans="16:16">
      <c r="P413" s="91"/>
    </row>
    <row r="414" spans="16:16">
      <c r="P414" s="91"/>
    </row>
    <row r="415" spans="16:16">
      <c r="P415" s="91"/>
    </row>
    <row r="416" spans="16:16">
      <c r="P416" s="91"/>
    </row>
    <row r="417" spans="16:16">
      <c r="P417" s="91"/>
    </row>
    <row r="418" spans="16:16">
      <c r="P418" s="91"/>
    </row>
    <row r="419" spans="16:16">
      <c r="P419" s="91"/>
    </row>
    <row r="420" spans="16:16">
      <c r="P420" s="91"/>
    </row>
    <row r="421" spans="16:16">
      <c r="P421" s="91"/>
    </row>
    <row r="422" spans="16:16">
      <c r="P422" s="91"/>
    </row>
    <row r="423" spans="16:16">
      <c r="P423" s="91"/>
    </row>
    <row r="424" spans="16:16">
      <c r="P424" s="91"/>
    </row>
    <row r="425" spans="16:16">
      <c r="P425" s="91"/>
    </row>
    <row r="426" spans="16:16">
      <c r="P426" s="91"/>
    </row>
    <row r="427" spans="16:16">
      <c r="P427" s="91"/>
    </row>
    <row r="428" spans="16:16">
      <c r="P428" s="91"/>
    </row>
    <row r="429" spans="16:16">
      <c r="P429" s="91"/>
    </row>
    <row r="430" spans="16:16">
      <c r="P430" s="91"/>
    </row>
    <row r="431" spans="16:16">
      <c r="P431" s="91"/>
    </row>
    <row r="432" spans="16:16">
      <c r="P432" s="91"/>
    </row>
    <row r="433" spans="16:16">
      <c r="P433" s="91"/>
    </row>
    <row r="434" spans="16:16">
      <c r="P434" s="91"/>
    </row>
    <row r="435" spans="16:16">
      <c r="P435" s="91"/>
    </row>
    <row r="436" spans="16:16">
      <c r="P436" s="91"/>
    </row>
    <row r="437" spans="16:16">
      <c r="P437" s="91"/>
    </row>
    <row r="438" spans="16:16">
      <c r="P438" s="91"/>
    </row>
    <row r="439" spans="16:16">
      <c r="P439" s="91"/>
    </row>
    <row r="440" spans="16:16">
      <c r="P440" s="91"/>
    </row>
    <row r="441" spans="16:16">
      <c r="P441" s="91"/>
    </row>
    <row r="442" spans="16:16">
      <c r="P442" s="91"/>
    </row>
    <row r="443" spans="16:16">
      <c r="P443" s="91"/>
    </row>
    <row r="444" spans="16:16">
      <c r="P444" s="91"/>
    </row>
    <row r="445" spans="16:16">
      <c r="P445" s="91"/>
    </row>
    <row r="446" spans="16:16">
      <c r="P446" s="91"/>
    </row>
    <row r="447" spans="16:16">
      <c r="P447" s="91"/>
    </row>
    <row r="448" spans="16:16">
      <c r="P448" s="91"/>
    </row>
    <row r="449" spans="16:16">
      <c r="P449" s="91"/>
    </row>
    <row r="450" spans="16:16">
      <c r="P450" s="91"/>
    </row>
    <row r="451" spans="16:16">
      <c r="P451" s="91"/>
    </row>
    <row r="452" spans="16:16">
      <c r="P452" s="91"/>
    </row>
    <row r="453" spans="16:16">
      <c r="P453" s="91"/>
    </row>
    <row r="454" spans="16:16">
      <c r="P454" s="91"/>
    </row>
    <row r="455" spans="16:16">
      <c r="P455" s="91"/>
    </row>
    <row r="456" spans="16:16">
      <c r="P456" s="91"/>
    </row>
    <row r="457" spans="16:16">
      <c r="P457" s="91"/>
    </row>
    <row r="458" spans="16:16">
      <c r="P458" s="91"/>
    </row>
    <row r="459" spans="16:16">
      <c r="P459" s="91"/>
    </row>
    <row r="460" spans="16:16">
      <c r="P460" s="91"/>
    </row>
    <row r="461" spans="16:16">
      <c r="P461" s="91"/>
    </row>
    <row r="462" spans="16:16">
      <c r="P462" s="91"/>
    </row>
    <row r="463" spans="16:16">
      <c r="P463" s="91"/>
    </row>
    <row r="464" spans="16:16">
      <c r="P464" s="91"/>
    </row>
    <row r="465" spans="16:16">
      <c r="P465" s="91"/>
    </row>
    <row r="466" spans="16:16">
      <c r="P466" s="91"/>
    </row>
    <row r="467" spans="16:16">
      <c r="P467" s="91"/>
    </row>
    <row r="468" spans="16:16">
      <c r="P468" s="91"/>
    </row>
    <row r="469" spans="16:16">
      <c r="P469" s="91"/>
    </row>
    <row r="470" spans="16:16">
      <c r="P470" s="91"/>
    </row>
    <row r="471" spans="16:16">
      <c r="P471" s="91"/>
    </row>
    <row r="472" spans="16:16">
      <c r="P472" s="91"/>
    </row>
    <row r="473" spans="16:16">
      <c r="P473" s="91"/>
    </row>
    <row r="474" spans="16:16">
      <c r="P474" s="91"/>
    </row>
    <row r="475" spans="16:16">
      <c r="P475" s="91"/>
    </row>
    <row r="476" spans="16:16">
      <c r="P476" s="91"/>
    </row>
    <row r="477" spans="16:16">
      <c r="P477" s="91"/>
    </row>
    <row r="478" spans="16:16">
      <c r="P478" s="91"/>
    </row>
    <row r="479" spans="16:16">
      <c r="P479" s="91"/>
    </row>
    <row r="480" spans="16:16">
      <c r="P480" s="91"/>
    </row>
    <row r="481" spans="16:16">
      <c r="P481" s="91"/>
    </row>
    <row r="482" spans="16:16">
      <c r="P482" s="91"/>
    </row>
    <row r="483" spans="16:16">
      <c r="P483" s="91"/>
    </row>
    <row r="484" spans="16:16">
      <c r="P484" s="91"/>
    </row>
    <row r="485" spans="16:16">
      <c r="P485" s="91"/>
    </row>
    <row r="486" spans="16:16">
      <c r="P486" s="91"/>
    </row>
    <row r="487" spans="16:16">
      <c r="P487" s="91"/>
    </row>
    <row r="488" spans="16:16">
      <c r="P488" s="91"/>
    </row>
    <row r="489" spans="16:16">
      <c r="P489" s="91"/>
    </row>
    <row r="490" spans="16:16">
      <c r="P490" s="91"/>
    </row>
    <row r="491" spans="16:16">
      <c r="P491" s="91"/>
    </row>
    <row r="492" spans="16:16">
      <c r="P492" s="91"/>
    </row>
    <row r="493" spans="16:16">
      <c r="P493" s="91"/>
    </row>
    <row r="494" spans="16:16">
      <c r="P494" s="91"/>
    </row>
    <row r="495" spans="16:16">
      <c r="P495" s="91"/>
    </row>
    <row r="496" spans="16:16">
      <c r="P496" s="91"/>
    </row>
    <row r="497" spans="16:16">
      <c r="P497" s="91"/>
    </row>
    <row r="498" spans="16:16">
      <c r="P498" s="91"/>
    </row>
    <row r="499" spans="16:16">
      <c r="P499" s="91"/>
    </row>
    <row r="500" spans="16:16">
      <c r="P500" s="91"/>
    </row>
    <row r="501" spans="16:16">
      <c r="P501" s="91"/>
    </row>
    <row r="502" spans="16:16">
      <c r="P502" s="91"/>
    </row>
    <row r="503" spans="16:16">
      <c r="P503" s="91"/>
    </row>
    <row r="504" spans="16:16">
      <c r="P504" s="91"/>
    </row>
    <row r="505" spans="16:16">
      <c r="P505" s="91"/>
    </row>
    <row r="506" spans="16:16">
      <c r="P506" s="91"/>
    </row>
    <row r="507" spans="16:16">
      <c r="P507" s="91"/>
    </row>
    <row r="508" spans="16:16">
      <c r="P508" s="91"/>
    </row>
    <row r="509" spans="16:16">
      <c r="P509" s="91"/>
    </row>
    <row r="510" spans="16:16">
      <c r="P510" s="91"/>
    </row>
    <row r="511" spans="16:16">
      <c r="P511" s="91"/>
    </row>
    <row r="512" spans="16:16">
      <c r="P512" s="91"/>
    </row>
    <row r="513" spans="16:16">
      <c r="P513" s="91"/>
    </row>
    <row r="514" spans="16:16">
      <c r="P514" s="91"/>
    </row>
    <row r="515" spans="16:16">
      <c r="P515" s="91"/>
    </row>
    <row r="516" spans="16:16">
      <c r="P516" s="91"/>
    </row>
    <row r="517" spans="16:16">
      <c r="P517" s="91"/>
    </row>
    <row r="518" spans="16:16">
      <c r="P518" s="91"/>
    </row>
    <row r="519" spans="16:16">
      <c r="P519" s="91"/>
    </row>
    <row r="520" spans="16:16">
      <c r="P520" s="91"/>
    </row>
    <row r="521" spans="16:16">
      <c r="P521" s="91"/>
    </row>
    <row r="522" spans="16:16">
      <c r="P522" s="91"/>
    </row>
    <row r="523" spans="16:16">
      <c r="P523" s="91"/>
    </row>
    <row r="524" spans="16:16">
      <c r="P524" s="91"/>
    </row>
    <row r="525" spans="16:16">
      <c r="P525" s="91"/>
    </row>
    <row r="526" spans="16:16">
      <c r="P526" s="91"/>
    </row>
    <row r="527" spans="16:16">
      <c r="P527" s="91"/>
    </row>
    <row r="528" spans="16:16">
      <c r="P528" s="91"/>
    </row>
    <row r="529" spans="16:16">
      <c r="P529" s="91"/>
    </row>
    <row r="530" spans="16:16">
      <c r="P530" s="91"/>
    </row>
    <row r="531" spans="16:16">
      <c r="P531" s="91"/>
    </row>
    <row r="532" spans="16:16">
      <c r="P532" s="91"/>
    </row>
    <row r="533" spans="16:16">
      <c r="P533" s="91"/>
    </row>
    <row r="534" spans="16:16">
      <c r="P534" s="91"/>
    </row>
    <row r="535" spans="16:16">
      <c r="P535" s="91"/>
    </row>
    <row r="536" spans="16:16">
      <c r="P536" s="91"/>
    </row>
    <row r="537" spans="16:16">
      <c r="P537" s="91"/>
    </row>
    <row r="538" spans="16:16">
      <c r="P538" s="91"/>
    </row>
    <row r="539" spans="16:16">
      <c r="P539" s="91"/>
    </row>
    <row r="540" spans="16:16">
      <c r="P540" s="91"/>
    </row>
    <row r="541" spans="16:16">
      <c r="P541" s="91"/>
    </row>
    <row r="542" spans="16:16">
      <c r="P542" s="91"/>
    </row>
    <row r="543" spans="16:16">
      <c r="P543" s="91"/>
    </row>
    <row r="544" spans="16:16">
      <c r="P544" s="91"/>
    </row>
    <row r="545" spans="16:16">
      <c r="P545" s="91"/>
    </row>
    <row r="546" spans="16:16">
      <c r="P546" s="91"/>
    </row>
    <row r="547" spans="16:16">
      <c r="P547" s="91"/>
    </row>
    <row r="548" spans="16:16">
      <c r="P548" s="91"/>
    </row>
    <row r="549" spans="16:16">
      <c r="P549" s="91"/>
    </row>
    <row r="550" spans="16:16">
      <c r="P550" s="91"/>
    </row>
    <row r="551" spans="16:16">
      <c r="P551" s="91"/>
    </row>
    <row r="552" spans="16:16">
      <c r="P552" s="91"/>
    </row>
    <row r="553" spans="16:16">
      <c r="P553" s="91"/>
    </row>
    <row r="554" spans="16:16">
      <c r="P554" s="91"/>
    </row>
    <row r="555" spans="16:16">
      <c r="P555" s="91"/>
    </row>
    <row r="556" spans="16:16">
      <c r="P556" s="91"/>
    </row>
    <row r="557" spans="16:16">
      <c r="P557" s="91"/>
    </row>
    <row r="558" spans="16:16">
      <c r="P558" s="91"/>
    </row>
    <row r="559" spans="16:16">
      <c r="P559" s="91"/>
    </row>
    <row r="560" spans="16:16">
      <c r="P560" s="91"/>
    </row>
    <row r="561" spans="16:16">
      <c r="P561" s="91"/>
    </row>
    <row r="562" spans="16:16">
      <c r="P562" s="91"/>
    </row>
    <row r="563" spans="16:16">
      <c r="P563" s="91"/>
    </row>
    <row r="564" spans="16:16">
      <c r="P564" s="91"/>
    </row>
    <row r="565" spans="16:16">
      <c r="P565" s="91"/>
    </row>
    <row r="566" spans="16:16">
      <c r="P566" s="91"/>
    </row>
    <row r="567" spans="16:16">
      <c r="P567" s="91"/>
    </row>
    <row r="568" spans="16:16">
      <c r="P568" s="91"/>
    </row>
    <row r="569" spans="16:16">
      <c r="P569" s="91"/>
    </row>
    <row r="570" spans="16:16">
      <c r="P570" s="91"/>
    </row>
    <row r="571" spans="16:16">
      <c r="P571" s="91"/>
    </row>
    <row r="572" spans="16:16">
      <c r="P572" s="91"/>
    </row>
    <row r="573" spans="16:16">
      <c r="P573" s="91"/>
    </row>
    <row r="574" spans="16:16">
      <c r="P574" s="91"/>
    </row>
    <row r="575" spans="16:16">
      <c r="P575" s="91"/>
    </row>
    <row r="576" spans="16:16">
      <c r="P576" s="91"/>
    </row>
    <row r="577" spans="16:16">
      <c r="P577" s="91"/>
    </row>
    <row r="578" spans="16:16">
      <c r="P578" s="91"/>
    </row>
    <row r="579" spans="16:16">
      <c r="P579" s="91"/>
    </row>
    <row r="580" spans="16:16">
      <c r="P580" s="91"/>
    </row>
    <row r="581" spans="16:16">
      <c r="P581" s="91"/>
    </row>
    <row r="582" spans="16:16">
      <c r="P582" s="91"/>
    </row>
    <row r="583" spans="16:16">
      <c r="P583" s="91"/>
    </row>
    <row r="584" spans="16:16">
      <c r="P584" s="91"/>
    </row>
    <row r="585" spans="16:16">
      <c r="P585" s="91"/>
    </row>
    <row r="586" spans="16:16">
      <c r="P586" s="91"/>
    </row>
    <row r="587" spans="16:16">
      <c r="P587" s="91"/>
    </row>
    <row r="588" spans="16:16">
      <c r="P588" s="91"/>
    </row>
    <row r="589" spans="16:16">
      <c r="P589" s="91"/>
    </row>
    <row r="590" spans="16:16">
      <c r="P590" s="91"/>
    </row>
    <row r="591" spans="16:16">
      <c r="P591" s="91"/>
    </row>
    <row r="592" spans="16:16">
      <c r="P592" s="91"/>
    </row>
    <row r="593" spans="16:16">
      <c r="P593" s="91"/>
    </row>
    <row r="594" spans="16:16">
      <c r="P594" s="91"/>
    </row>
    <row r="595" spans="16:16">
      <c r="P595" s="91"/>
    </row>
    <row r="596" spans="16:16">
      <c r="P596" s="91"/>
    </row>
    <row r="597" spans="16:16">
      <c r="P597" s="91"/>
    </row>
    <row r="598" spans="16:16">
      <c r="P598" s="91"/>
    </row>
    <row r="599" spans="16:16">
      <c r="P599" s="91"/>
    </row>
    <row r="600" spans="16:16">
      <c r="P600" s="91"/>
    </row>
    <row r="601" spans="16:16">
      <c r="P601" s="91"/>
    </row>
    <row r="602" spans="16:16">
      <c r="P602" s="91"/>
    </row>
    <row r="603" spans="16:16">
      <c r="P603" s="91"/>
    </row>
    <row r="604" spans="16:16">
      <c r="P604" s="91"/>
    </row>
    <row r="605" spans="16:16">
      <c r="P605" s="91"/>
    </row>
    <row r="606" spans="16:16">
      <c r="P606" s="91"/>
    </row>
    <row r="607" spans="16:16">
      <c r="P607" s="91"/>
    </row>
    <row r="608" spans="16:16">
      <c r="P608" s="91"/>
    </row>
    <row r="609" spans="16:16">
      <c r="P609" s="91"/>
    </row>
    <row r="610" spans="16:16">
      <c r="P610" s="91"/>
    </row>
    <row r="611" spans="16:16">
      <c r="P611" s="91"/>
    </row>
    <row r="612" spans="16:16">
      <c r="P612" s="91"/>
    </row>
    <row r="613" spans="16:16">
      <c r="P613" s="91"/>
    </row>
    <row r="614" spans="16:16">
      <c r="P614" s="91"/>
    </row>
    <row r="615" spans="16:16">
      <c r="P615" s="91"/>
    </row>
    <row r="616" spans="16:16">
      <c r="P616" s="91"/>
    </row>
    <row r="617" spans="16:16">
      <c r="P617" s="91"/>
    </row>
    <row r="618" spans="16:16">
      <c r="P618" s="91"/>
    </row>
    <row r="619" spans="16:16">
      <c r="P619" s="91"/>
    </row>
    <row r="620" spans="16:16">
      <c r="P620" s="91"/>
    </row>
    <row r="621" spans="16:16">
      <c r="P621" s="91"/>
    </row>
    <row r="622" spans="16:16">
      <c r="P622" s="91"/>
    </row>
    <row r="623" spans="16:16">
      <c r="P623" s="91"/>
    </row>
    <row r="624" spans="16:16">
      <c r="P624" s="91"/>
    </row>
    <row r="625" spans="16:16">
      <c r="P625" s="91"/>
    </row>
    <row r="626" spans="16:16">
      <c r="P626" s="91"/>
    </row>
    <row r="627" spans="16:16">
      <c r="P627" s="91"/>
    </row>
    <row r="628" spans="16:16">
      <c r="P628" s="91"/>
    </row>
    <row r="629" spans="16:16">
      <c r="P629" s="91"/>
    </row>
    <row r="630" spans="16:16">
      <c r="P630" s="91"/>
    </row>
    <row r="631" spans="16:16">
      <c r="P631" s="91"/>
    </row>
    <row r="632" spans="16:16">
      <c r="P632" s="91"/>
    </row>
    <row r="633" spans="16:16">
      <c r="P633" s="91"/>
    </row>
    <row r="634" spans="16:16">
      <c r="P634" s="91"/>
    </row>
    <row r="635" spans="16:16">
      <c r="P635" s="91"/>
    </row>
    <row r="636" spans="16:16">
      <c r="P636" s="91"/>
    </row>
    <row r="637" spans="16:16">
      <c r="P637" s="91"/>
    </row>
    <row r="638" spans="16:16">
      <c r="P638" s="91"/>
    </row>
    <row r="639" spans="16:16">
      <c r="P639" s="91"/>
    </row>
    <row r="640" spans="16:16">
      <c r="P640" s="91"/>
    </row>
    <row r="641" spans="16:16">
      <c r="P641" s="91"/>
    </row>
    <row r="642" spans="16:16">
      <c r="P642" s="91"/>
    </row>
    <row r="643" spans="16:16">
      <c r="P643" s="91"/>
    </row>
    <row r="644" spans="16:16">
      <c r="P644" s="91"/>
    </row>
    <row r="645" spans="16:16">
      <c r="P645" s="91"/>
    </row>
    <row r="646" spans="16:16">
      <c r="P646" s="91"/>
    </row>
    <row r="647" spans="16:16">
      <c r="P647" s="91"/>
    </row>
    <row r="648" spans="16:16">
      <c r="P648" s="91"/>
    </row>
    <row r="649" spans="16:16">
      <c r="P649" s="91"/>
    </row>
    <row r="650" spans="16:16">
      <c r="P650" s="91"/>
    </row>
    <row r="651" spans="16:16">
      <c r="P651" s="91"/>
    </row>
    <row r="652" spans="16:16">
      <c r="P652" s="91"/>
    </row>
    <row r="653" spans="16:16">
      <c r="P653" s="91"/>
    </row>
    <row r="654" spans="16:16">
      <c r="P654" s="91"/>
    </row>
    <row r="655" spans="16:16">
      <c r="P655" s="91"/>
    </row>
    <row r="656" spans="16:16">
      <c r="P656" s="91"/>
    </row>
    <row r="657" spans="16:16">
      <c r="P657" s="91"/>
    </row>
    <row r="658" spans="16:16">
      <c r="P658" s="91"/>
    </row>
    <row r="659" spans="16:16">
      <c r="P659" s="91"/>
    </row>
    <row r="660" spans="16:16">
      <c r="P660" s="91"/>
    </row>
    <row r="661" spans="16:16">
      <c r="P661" s="91"/>
    </row>
    <row r="662" spans="16:16">
      <c r="P662" s="91"/>
    </row>
    <row r="663" spans="16:16">
      <c r="P663" s="91"/>
    </row>
    <row r="664" spans="16:16">
      <c r="P664" s="91"/>
    </row>
    <row r="665" spans="16:16">
      <c r="P665" s="91"/>
    </row>
    <row r="666" spans="16:16">
      <c r="P666" s="91"/>
    </row>
    <row r="667" spans="16:16">
      <c r="P667" s="91"/>
    </row>
    <row r="668" spans="16:16">
      <c r="P668" s="91"/>
    </row>
    <row r="669" spans="16:16">
      <c r="P669" s="91"/>
    </row>
    <row r="670" spans="16:16">
      <c r="P670" s="91"/>
    </row>
    <row r="671" spans="16:16">
      <c r="P671" s="91"/>
    </row>
    <row r="672" spans="16:16">
      <c r="P672" s="91"/>
    </row>
    <row r="673" spans="16:16">
      <c r="P673" s="91"/>
    </row>
    <row r="674" spans="16:16">
      <c r="P674" s="91"/>
    </row>
    <row r="675" spans="16:16">
      <c r="P675" s="91"/>
    </row>
    <row r="676" spans="16:16">
      <c r="P676" s="91"/>
    </row>
    <row r="677" spans="16:16">
      <c r="P677" s="91"/>
    </row>
    <row r="678" spans="16:16">
      <c r="P678" s="91"/>
    </row>
    <row r="679" spans="16:16">
      <c r="P679" s="91"/>
    </row>
    <row r="680" spans="16:16">
      <c r="P680" s="91"/>
    </row>
    <row r="681" spans="16:16">
      <c r="P681" s="91"/>
    </row>
    <row r="682" spans="16:16">
      <c r="P682" s="91"/>
    </row>
    <row r="683" spans="16:16">
      <c r="P683" s="91"/>
    </row>
    <row r="684" spans="16:16">
      <c r="P684" s="91"/>
    </row>
    <row r="685" spans="16:16">
      <c r="P685" s="91"/>
    </row>
    <row r="686" spans="16:16">
      <c r="P686" s="91"/>
    </row>
    <row r="687" spans="16:16">
      <c r="P687" s="91"/>
    </row>
    <row r="688" spans="16:16">
      <c r="P688" s="91"/>
    </row>
    <row r="689" spans="16:16">
      <c r="P689" s="91"/>
    </row>
    <row r="690" spans="16:16">
      <c r="P690" s="91"/>
    </row>
    <row r="691" spans="16:16">
      <c r="P691" s="91"/>
    </row>
    <row r="692" spans="16:16">
      <c r="P692" s="91"/>
    </row>
    <row r="693" spans="16:16">
      <c r="P693" s="91"/>
    </row>
    <row r="694" spans="16:16">
      <c r="P694" s="91"/>
    </row>
    <row r="695" spans="16:16">
      <c r="P695" s="91"/>
    </row>
    <row r="696" spans="16:16">
      <c r="P696" s="91"/>
    </row>
    <row r="697" spans="16:16">
      <c r="P697" s="91"/>
    </row>
    <row r="698" spans="16:16">
      <c r="P698" s="91"/>
    </row>
    <row r="699" spans="16:16">
      <c r="P699" s="91"/>
    </row>
    <row r="700" spans="16:16">
      <c r="P700" s="91"/>
    </row>
    <row r="701" spans="16:16">
      <c r="P701" s="91"/>
    </row>
    <row r="702" spans="16:16">
      <c r="P702" s="91"/>
    </row>
    <row r="703" spans="16:16">
      <c r="P703" s="91"/>
    </row>
    <row r="704" spans="16:16">
      <c r="P704" s="91"/>
    </row>
    <row r="705" spans="16:16">
      <c r="P705" s="91"/>
    </row>
    <row r="706" spans="16:16">
      <c r="P706" s="91"/>
    </row>
    <row r="707" spans="16:16">
      <c r="P707" s="91"/>
    </row>
    <row r="708" spans="16:16">
      <c r="P708" s="91"/>
    </row>
    <row r="709" spans="16:16">
      <c r="P709" s="91"/>
    </row>
    <row r="710" spans="16:16">
      <c r="P710" s="91"/>
    </row>
    <row r="711" spans="16:16">
      <c r="P711" s="91"/>
    </row>
    <row r="712" spans="16:16">
      <c r="P712" s="91"/>
    </row>
    <row r="713" spans="16:16">
      <c r="P713" s="91"/>
    </row>
    <row r="714" spans="16:16">
      <c r="P714" s="91"/>
    </row>
    <row r="715" spans="16:16">
      <c r="P715" s="91"/>
    </row>
    <row r="716" spans="16:16">
      <c r="P716" s="91"/>
    </row>
    <row r="717" spans="16:16">
      <c r="P717" s="91"/>
    </row>
    <row r="718" spans="16:16">
      <c r="P718" s="91"/>
    </row>
    <row r="719" spans="16:16">
      <c r="P719" s="91"/>
    </row>
    <row r="720" spans="16:16">
      <c r="P720" s="91"/>
    </row>
    <row r="721" spans="16:16">
      <c r="P721" s="91"/>
    </row>
    <row r="722" spans="16:16">
      <c r="P722" s="91"/>
    </row>
    <row r="723" spans="16:16">
      <c r="P723" s="91"/>
    </row>
    <row r="724" spans="16:16">
      <c r="P724" s="91"/>
    </row>
    <row r="725" spans="16:16">
      <c r="P725" s="91"/>
    </row>
    <row r="726" spans="16:16">
      <c r="P726" s="91"/>
    </row>
    <row r="727" spans="16:16">
      <c r="P727" s="91"/>
    </row>
    <row r="728" spans="16:16">
      <c r="P728" s="91"/>
    </row>
    <row r="729" spans="16:16">
      <c r="P729" s="91"/>
    </row>
    <row r="730" spans="16:16">
      <c r="P730" s="91"/>
    </row>
    <row r="731" spans="16:16">
      <c r="P731" s="91"/>
    </row>
    <row r="732" spans="16:16">
      <c r="P732" s="91"/>
    </row>
    <row r="733" spans="16:16">
      <c r="P733" s="91"/>
    </row>
    <row r="734" spans="16:16">
      <c r="P734" s="91"/>
    </row>
    <row r="735" spans="16:16">
      <c r="P735" s="91"/>
    </row>
    <row r="736" spans="16:16">
      <c r="P736" s="91"/>
    </row>
    <row r="737" spans="16:16">
      <c r="P737" s="91"/>
    </row>
    <row r="738" spans="16:16">
      <c r="P738" s="91"/>
    </row>
    <row r="739" spans="16:16">
      <c r="P739" s="91"/>
    </row>
    <row r="740" spans="16:16">
      <c r="P740" s="91"/>
    </row>
    <row r="741" spans="16:16">
      <c r="P741" s="91"/>
    </row>
    <row r="742" spans="16:16">
      <c r="P742" s="91"/>
    </row>
    <row r="743" spans="16:16">
      <c r="P743" s="91"/>
    </row>
    <row r="744" spans="16:16">
      <c r="P744" s="91"/>
    </row>
    <row r="745" spans="16:16">
      <c r="P745" s="91"/>
    </row>
    <row r="746" spans="16:16">
      <c r="P746" s="91"/>
    </row>
    <row r="747" spans="16:16">
      <c r="P747" s="91"/>
    </row>
    <row r="748" spans="16:16">
      <c r="P748" s="91"/>
    </row>
    <row r="749" spans="16:16">
      <c r="P749" s="91"/>
    </row>
    <row r="750" spans="16:16">
      <c r="P750" s="91"/>
    </row>
    <row r="751" spans="16:16">
      <c r="P751" s="91"/>
    </row>
    <row r="752" spans="16:16">
      <c r="P752" s="91"/>
    </row>
    <row r="753" spans="16:16">
      <c r="P753" s="91"/>
    </row>
    <row r="754" spans="16:16">
      <c r="P754" s="91"/>
    </row>
    <row r="755" spans="16:16">
      <c r="P755" s="91"/>
    </row>
    <row r="756" spans="16:16">
      <c r="P756" s="91"/>
    </row>
    <row r="757" spans="16:16">
      <c r="P757" s="91"/>
    </row>
    <row r="758" spans="16:16">
      <c r="P758" s="91"/>
    </row>
    <row r="759" spans="16:16">
      <c r="P759" s="91"/>
    </row>
    <row r="760" spans="16:16">
      <c r="P760" s="91"/>
    </row>
    <row r="761" spans="16:16">
      <c r="P761" s="91"/>
    </row>
    <row r="762" spans="16:16">
      <c r="P762" s="91"/>
    </row>
    <row r="763" spans="16:16">
      <c r="P763" s="91"/>
    </row>
    <row r="764" spans="16:16">
      <c r="P764" s="91"/>
    </row>
    <row r="765" spans="16:16">
      <c r="P765" s="91"/>
    </row>
    <row r="766" spans="16:16">
      <c r="P766" s="91"/>
    </row>
    <row r="767" spans="16:16">
      <c r="P767" s="91"/>
    </row>
    <row r="768" spans="16:16">
      <c r="P768" s="91"/>
    </row>
    <row r="769" spans="16:16">
      <c r="P769" s="91"/>
    </row>
    <row r="770" spans="16:16">
      <c r="P770" s="91"/>
    </row>
    <row r="771" spans="16:16">
      <c r="P771" s="91"/>
    </row>
    <row r="772" spans="16:16">
      <c r="P772" s="91"/>
    </row>
    <row r="773" spans="16:16">
      <c r="P773" s="91"/>
    </row>
    <row r="774" spans="16:16">
      <c r="P774" s="91"/>
    </row>
    <row r="775" spans="16:16">
      <c r="P775" s="91"/>
    </row>
    <row r="776" spans="16:16">
      <c r="P776" s="91"/>
    </row>
    <row r="777" spans="16:16">
      <c r="P777" s="91"/>
    </row>
    <row r="778" spans="16:16">
      <c r="P778" s="91"/>
    </row>
    <row r="779" spans="16:16">
      <c r="P779" s="91"/>
    </row>
    <row r="780" spans="16:16">
      <c r="P780" s="91"/>
    </row>
    <row r="781" spans="16:16">
      <c r="P781" s="91"/>
    </row>
    <row r="782" spans="16:16">
      <c r="P782" s="91"/>
    </row>
    <row r="783" spans="16:16">
      <c r="P783" s="91"/>
    </row>
    <row r="784" spans="16:16">
      <c r="P784" s="91"/>
    </row>
    <row r="785" spans="16:16">
      <c r="P785" s="91"/>
    </row>
    <row r="786" spans="16:16">
      <c r="P786" s="91"/>
    </row>
    <row r="787" spans="16:16">
      <c r="P787" s="91"/>
    </row>
    <row r="788" spans="16:16">
      <c r="P788" s="91"/>
    </row>
    <row r="789" spans="16:16">
      <c r="P789" s="91"/>
    </row>
    <row r="790" spans="16:16">
      <c r="P790" s="91"/>
    </row>
    <row r="791" spans="16:16">
      <c r="P791" s="91"/>
    </row>
    <row r="792" spans="16:16">
      <c r="P792" s="91"/>
    </row>
    <row r="793" spans="16:16">
      <c r="P793" s="91"/>
    </row>
    <row r="794" spans="16:16">
      <c r="P794" s="91"/>
    </row>
    <row r="795" spans="16:16">
      <c r="P795" s="91"/>
    </row>
    <row r="796" spans="16:16">
      <c r="P796" s="91"/>
    </row>
    <row r="797" spans="16:16">
      <c r="P797" s="91"/>
    </row>
    <row r="798" spans="16:16">
      <c r="P798" s="91"/>
    </row>
    <row r="799" spans="16:16">
      <c r="P799" s="91"/>
    </row>
    <row r="800" spans="16:16">
      <c r="P800" s="91"/>
    </row>
    <row r="801" spans="16:16">
      <c r="P801" s="91"/>
    </row>
    <row r="802" spans="16:16">
      <c r="P802" s="91"/>
    </row>
    <row r="803" spans="16:16">
      <c r="P803" s="91"/>
    </row>
    <row r="804" spans="16:16">
      <c r="P804" s="91"/>
    </row>
    <row r="805" spans="16:16">
      <c r="P805" s="91"/>
    </row>
    <row r="806" spans="16:16">
      <c r="P806" s="91"/>
    </row>
    <row r="807" spans="16:16">
      <c r="P807" s="91"/>
    </row>
    <row r="808" spans="16:16">
      <c r="P808" s="91"/>
    </row>
    <row r="809" spans="16:16">
      <c r="P809" s="91"/>
    </row>
    <row r="810" spans="16:16">
      <c r="P810" s="91"/>
    </row>
    <row r="811" spans="16:16">
      <c r="P811" s="91"/>
    </row>
    <row r="812" spans="16:16">
      <c r="P812" s="91"/>
    </row>
    <row r="813" spans="16:16">
      <c r="P813" s="91"/>
    </row>
    <row r="814" spans="16:16">
      <c r="P814" s="91"/>
    </row>
    <row r="815" spans="16:16">
      <c r="P815" s="91"/>
    </row>
    <row r="816" spans="16:16">
      <c r="P816" s="91"/>
    </row>
    <row r="817" spans="16:16">
      <c r="P817" s="91"/>
    </row>
    <row r="818" spans="16:16">
      <c r="P818" s="91"/>
    </row>
    <row r="819" spans="16:16">
      <c r="P819" s="91"/>
    </row>
    <row r="820" spans="16:16">
      <c r="P820" s="91"/>
    </row>
    <row r="821" spans="16:16">
      <c r="P821" s="91"/>
    </row>
    <row r="822" spans="16:16">
      <c r="P822" s="91"/>
    </row>
    <row r="823" spans="16:16">
      <c r="P823" s="91"/>
    </row>
    <row r="824" spans="16:16">
      <c r="P824" s="91"/>
    </row>
    <row r="825" spans="16:16">
      <c r="P825" s="91"/>
    </row>
    <row r="826" spans="16:16">
      <c r="P826" s="91"/>
    </row>
    <row r="827" spans="16:16">
      <c r="P827" s="91"/>
    </row>
    <row r="828" spans="16:16">
      <c r="P828" s="91"/>
    </row>
    <row r="829" spans="16:16">
      <c r="P829" s="91"/>
    </row>
    <row r="830" spans="16:16">
      <c r="P830" s="91"/>
    </row>
    <row r="831" spans="16:16">
      <c r="P831" s="91"/>
    </row>
    <row r="832" spans="16:16">
      <c r="P832" s="91"/>
    </row>
    <row r="833" spans="16:16">
      <c r="P833" s="91"/>
    </row>
    <row r="834" spans="16:16">
      <c r="P834" s="91"/>
    </row>
    <row r="835" spans="16:16">
      <c r="P835" s="91"/>
    </row>
    <row r="836" spans="16:16">
      <c r="P836" s="91"/>
    </row>
    <row r="837" spans="16:16">
      <c r="P837" s="91"/>
    </row>
    <row r="838" spans="16:16">
      <c r="P838" s="91"/>
    </row>
    <row r="839" spans="16:16">
      <c r="P839" s="91"/>
    </row>
    <row r="840" spans="16:16">
      <c r="P840" s="91"/>
    </row>
    <row r="841" spans="16:16">
      <c r="P841" s="91"/>
    </row>
    <row r="842" spans="16:16">
      <c r="P842" s="91"/>
    </row>
    <row r="843" spans="16:16">
      <c r="P843" s="91"/>
    </row>
    <row r="844" spans="16:16">
      <c r="P844" s="91"/>
    </row>
    <row r="845" spans="16:16">
      <c r="P845" s="91"/>
    </row>
    <row r="846" spans="16:16">
      <c r="P846" s="91"/>
    </row>
    <row r="847" spans="16:16">
      <c r="P847" s="91"/>
    </row>
    <row r="848" spans="16:16">
      <c r="P848" s="91"/>
    </row>
    <row r="849" spans="16:16">
      <c r="P849" s="91"/>
    </row>
    <row r="850" spans="16:16">
      <c r="P850" s="91"/>
    </row>
    <row r="851" spans="16:16">
      <c r="P851" s="91"/>
    </row>
    <row r="852" spans="16:16">
      <c r="P852" s="91"/>
    </row>
    <row r="853" spans="16:16">
      <c r="P853" s="91"/>
    </row>
    <row r="854" spans="16:16">
      <c r="P854" s="91"/>
    </row>
    <row r="855" spans="16:16">
      <c r="P855" s="91"/>
    </row>
    <row r="856" spans="16:16">
      <c r="P856" s="91"/>
    </row>
    <row r="857" spans="16:16">
      <c r="P857" s="91"/>
    </row>
    <row r="858" spans="16:16">
      <c r="P858" s="91"/>
    </row>
    <row r="859" spans="16:16">
      <c r="P859" s="91"/>
    </row>
    <row r="860" spans="16:16">
      <c r="P860" s="91"/>
    </row>
    <row r="861" spans="16:16">
      <c r="P861" s="91"/>
    </row>
    <row r="862" spans="16:16">
      <c r="P862" s="91"/>
    </row>
    <row r="863" spans="16:16">
      <c r="P863" s="91"/>
    </row>
    <row r="864" spans="16:16">
      <c r="P864" s="91"/>
    </row>
    <row r="865" spans="16:16">
      <c r="P865" s="91"/>
    </row>
    <row r="866" spans="16:16">
      <c r="P866" s="91"/>
    </row>
    <row r="867" spans="16:16">
      <c r="P867" s="91"/>
    </row>
    <row r="868" spans="16:16">
      <c r="P868" s="91"/>
    </row>
    <row r="869" spans="16:16">
      <c r="P869" s="91"/>
    </row>
    <row r="870" spans="16:16">
      <c r="P870" s="91"/>
    </row>
    <row r="871" spans="16:16">
      <c r="P871" s="91"/>
    </row>
    <row r="872" spans="16:16">
      <c r="P872" s="91"/>
    </row>
    <row r="873" spans="16:16">
      <c r="P873" s="91"/>
    </row>
    <row r="874" spans="16:16">
      <c r="P874" s="91"/>
    </row>
    <row r="875" spans="16:16">
      <c r="P875" s="91"/>
    </row>
    <row r="876" spans="16:16">
      <c r="P876" s="91"/>
    </row>
    <row r="877" spans="16:16">
      <c r="P877" s="91"/>
    </row>
    <row r="878" spans="16:16">
      <c r="P878" s="91"/>
    </row>
    <row r="879" spans="16:16">
      <c r="P879" s="91"/>
    </row>
    <row r="880" spans="16:16">
      <c r="P880" s="91"/>
    </row>
    <row r="881" spans="16:16">
      <c r="P881" s="91"/>
    </row>
    <row r="882" spans="16:16">
      <c r="P882" s="91"/>
    </row>
    <row r="883" spans="16:16">
      <c r="P883" s="91"/>
    </row>
    <row r="884" spans="16:16">
      <c r="P884" s="91"/>
    </row>
    <row r="885" spans="16:16">
      <c r="P885" s="91"/>
    </row>
    <row r="886" spans="16:16">
      <c r="P886" s="91"/>
    </row>
    <row r="887" spans="16:16">
      <c r="P887" s="91"/>
    </row>
    <row r="888" spans="16:16">
      <c r="P888" s="91"/>
    </row>
    <row r="889" spans="16:16">
      <c r="P889" s="91"/>
    </row>
    <row r="890" spans="16:16">
      <c r="P890" s="91"/>
    </row>
    <row r="891" spans="16:16">
      <c r="P891" s="91"/>
    </row>
    <row r="892" spans="16:16">
      <c r="P892" s="91"/>
    </row>
    <row r="893" spans="16:16">
      <c r="P893" s="91"/>
    </row>
    <row r="894" spans="16:16">
      <c r="P894" s="91"/>
    </row>
    <row r="895" spans="16:16">
      <c r="P895" s="91"/>
    </row>
    <row r="896" spans="16:16">
      <c r="P896" s="91"/>
    </row>
    <row r="897" spans="16:16">
      <c r="P897" s="91"/>
    </row>
    <row r="898" spans="16:16">
      <c r="P898" s="91"/>
    </row>
    <row r="899" spans="16:16">
      <c r="P899" s="91"/>
    </row>
    <row r="900" spans="16:16">
      <c r="P900" s="91"/>
    </row>
    <row r="901" spans="16:16">
      <c r="P901" s="91"/>
    </row>
    <row r="902" spans="16:16">
      <c r="P902" s="91"/>
    </row>
    <row r="903" spans="16:16">
      <c r="P903" s="91"/>
    </row>
    <row r="904" spans="16:16">
      <c r="P904" s="91"/>
    </row>
    <row r="905" spans="16:16">
      <c r="P905" s="91"/>
    </row>
    <row r="906" spans="16:16">
      <c r="P906" s="91"/>
    </row>
    <row r="907" spans="16:16">
      <c r="P907" s="91"/>
    </row>
    <row r="908" spans="16:16">
      <c r="P908" s="91"/>
    </row>
    <row r="909" spans="16:16">
      <c r="P909" s="91"/>
    </row>
    <row r="910" spans="16:16">
      <c r="P910" s="91"/>
    </row>
    <row r="911" spans="16:16">
      <c r="P911" s="91"/>
    </row>
    <row r="912" spans="16:16">
      <c r="P912" s="91"/>
    </row>
    <row r="913" spans="16:16">
      <c r="P913" s="91"/>
    </row>
    <row r="914" spans="16:16">
      <c r="P914" s="91"/>
    </row>
    <row r="915" spans="16:16">
      <c r="P915" s="91"/>
    </row>
    <row r="916" spans="16:16">
      <c r="P916" s="91"/>
    </row>
    <row r="917" spans="16:16">
      <c r="P917" s="91"/>
    </row>
    <row r="918" spans="16:16">
      <c r="P918" s="91"/>
    </row>
    <row r="919" spans="16:16">
      <c r="P919" s="91"/>
    </row>
    <row r="920" spans="16:16">
      <c r="P920" s="91"/>
    </row>
    <row r="921" spans="16:16">
      <c r="P921" s="91"/>
    </row>
    <row r="922" spans="16:16">
      <c r="P922" s="91"/>
    </row>
    <row r="923" spans="16:16">
      <c r="P923" s="91"/>
    </row>
    <row r="924" spans="16:16">
      <c r="P924" s="91"/>
    </row>
    <row r="925" spans="16:16">
      <c r="P925" s="91"/>
    </row>
    <row r="926" spans="16:16">
      <c r="P926" s="91"/>
    </row>
    <row r="927" spans="16:16">
      <c r="P927" s="91"/>
    </row>
    <row r="928" spans="16:16">
      <c r="P928" s="91"/>
    </row>
    <row r="929" spans="16:16">
      <c r="P929" s="91"/>
    </row>
    <row r="930" spans="16:16">
      <c r="P930" s="91"/>
    </row>
    <row r="931" spans="16:16">
      <c r="P931" s="91"/>
    </row>
    <row r="932" spans="16:16">
      <c r="P932" s="91"/>
    </row>
    <row r="933" spans="16:16">
      <c r="P933" s="91"/>
    </row>
    <row r="934" spans="16:16">
      <c r="P934" s="91"/>
    </row>
    <row r="935" spans="16:16">
      <c r="P935" s="91"/>
    </row>
    <row r="936" spans="16:16">
      <c r="P936" s="91"/>
    </row>
    <row r="937" spans="16:16">
      <c r="P937" s="91"/>
    </row>
    <row r="938" spans="16:16">
      <c r="P938" s="91"/>
    </row>
    <row r="939" spans="16:16">
      <c r="P939" s="91"/>
    </row>
    <row r="940" spans="16:16">
      <c r="P940" s="91"/>
    </row>
    <row r="941" spans="16:16">
      <c r="P941" s="91"/>
    </row>
    <row r="942" spans="16:16">
      <c r="P942" s="91"/>
    </row>
    <row r="943" spans="16:16">
      <c r="P943" s="91"/>
    </row>
    <row r="944" spans="16:16">
      <c r="P944" s="91"/>
    </row>
    <row r="945" spans="16:16">
      <c r="P945" s="91"/>
    </row>
    <row r="946" spans="16:16">
      <c r="P946" s="91"/>
    </row>
    <row r="947" spans="16:16">
      <c r="P947" s="91"/>
    </row>
    <row r="948" spans="16:16">
      <c r="P948" s="91"/>
    </row>
    <row r="949" spans="16:16">
      <c r="P949" s="91"/>
    </row>
    <row r="950" spans="16:16">
      <c r="P950" s="91"/>
    </row>
    <row r="951" spans="16:16">
      <c r="P951" s="91"/>
    </row>
    <row r="952" spans="16:16">
      <c r="P952" s="91"/>
    </row>
    <row r="953" spans="16:16">
      <c r="P953" s="91"/>
    </row>
    <row r="954" spans="16:16">
      <c r="P954" s="91"/>
    </row>
    <row r="955" spans="16:16">
      <c r="P955" s="91"/>
    </row>
    <row r="956" spans="16:16">
      <c r="P956" s="91"/>
    </row>
    <row r="957" spans="16:16">
      <c r="P957" s="91"/>
    </row>
    <row r="958" spans="16:16">
      <c r="P958" s="91"/>
    </row>
    <row r="959" spans="16:16">
      <c r="P959" s="91"/>
    </row>
    <row r="960" spans="16:16">
      <c r="P960" s="91"/>
    </row>
    <row r="961" spans="16:16">
      <c r="P961" s="91"/>
    </row>
    <row r="962" spans="16:16">
      <c r="P962" s="91"/>
    </row>
    <row r="963" spans="16:16">
      <c r="P963" s="91"/>
    </row>
    <row r="964" spans="16:16">
      <c r="P964" s="91"/>
    </row>
    <row r="965" spans="16:16">
      <c r="P965" s="91"/>
    </row>
    <row r="966" spans="16:16">
      <c r="P966" s="91"/>
    </row>
    <row r="967" spans="16:16">
      <c r="P967" s="91"/>
    </row>
    <row r="968" spans="16:16">
      <c r="P968" s="91"/>
    </row>
    <row r="969" spans="16:16">
      <c r="P969" s="91"/>
    </row>
    <row r="970" spans="16:16">
      <c r="P970" s="91"/>
    </row>
    <row r="971" spans="16:16">
      <c r="P971" s="91"/>
    </row>
    <row r="972" spans="16:16">
      <c r="P972" s="91"/>
    </row>
    <row r="973" spans="16:16">
      <c r="P973" s="91"/>
    </row>
    <row r="974" spans="16:16">
      <c r="P974" s="91"/>
    </row>
    <row r="975" spans="16:16">
      <c r="P975" s="91"/>
    </row>
    <row r="976" spans="16:16">
      <c r="P976" s="91"/>
    </row>
    <row r="977" spans="16:16">
      <c r="P977" s="91"/>
    </row>
    <row r="978" spans="16:16">
      <c r="P978" s="91"/>
    </row>
    <row r="979" spans="16:16">
      <c r="P979" s="91"/>
    </row>
    <row r="980" spans="16:16">
      <c r="P980" s="91"/>
    </row>
    <row r="981" spans="16:16">
      <c r="P981" s="91"/>
    </row>
    <row r="982" spans="16:16">
      <c r="P982" s="91"/>
    </row>
    <row r="983" spans="16:16">
      <c r="P983" s="91"/>
    </row>
    <row r="984" spans="16:16">
      <c r="P984" s="91"/>
    </row>
    <row r="985" spans="16:16">
      <c r="P985" s="91"/>
    </row>
    <row r="986" spans="16:16">
      <c r="P986" s="91"/>
    </row>
    <row r="987" spans="16:16">
      <c r="P987" s="91"/>
    </row>
    <row r="988" spans="16:16">
      <c r="P988" s="91"/>
    </row>
    <row r="989" spans="16:16">
      <c r="P989" s="91"/>
    </row>
    <row r="990" spans="16:16">
      <c r="P990" s="91"/>
    </row>
    <row r="991" spans="16:16">
      <c r="P991" s="91"/>
    </row>
    <row r="992" spans="16:16">
      <c r="P992" s="91"/>
    </row>
    <row r="993" spans="16:16">
      <c r="P993" s="91"/>
    </row>
    <row r="994" spans="16:16">
      <c r="P994" s="91"/>
    </row>
    <row r="995" spans="16:16">
      <c r="P995" s="91"/>
    </row>
    <row r="996" spans="16:16">
      <c r="P996" s="91"/>
    </row>
    <row r="997" spans="16:16">
      <c r="P997" s="91"/>
    </row>
    <row r="998" spans="16:16">
      <c r="P998" s="91"/>
    </row>
    <row r="999" spans="16:16">
      <c r="P999" s="91"/>
    </row>
  </sheetData>
  <autoFilter ref="Q1:R119" xr:uid="{00000000-0009-0000-0000-000000000000}"/>
  <conditionalFormatting sqref="Q2">
    <cfRule type="cellIs" dxfId="127" priority="1" operator="lessThan">
      <formula>0</formula>
    </cfRule>
  </conditionalFormatting>
  <conditionalFormatting sqref="Q2">
    <cfRule type="cellIs" dxfId="126" priority="2" operator="greaterThan">
      <formula>0</formula>
    </cfRule>
  </conditionalFormatting>
  <conditionalFormatting sqref="Q2">
    <cfRule type="expression" dxfId="125" priority="3">
      <formula>LEFT($A:$A,LEN($A:$A)-1)=$1:$1</formula>
    </cfRule>
  </conditionalFormatting>
  <conditionalFormatting sqref="Q2">
    <cfRule type="cellIs" dxfId="124" priority="4" operator="equal">
      <formula>0</formula>
    </cfRule>
  </conditionalFormatting>
  <conditionalFormatting sqref="Q2">
    <cfRule type="cellIs" dxfId="123" priority="5" operator="lessThan">
      <formula>0</formula>
    </cfRule>
  </conditionalFormatting>
  <conditionalFormatting sqref="Q2">
    <cfRule type="cellIs" dxfId="122" priority="6" operator="greaterThan">
      <formula>0</formula>
    </cfRule>
  </conditionalFormatting>
  <conditionalFormatting sqref="Q2">
    <cfRule type="expression" dxfId="121" priority="7">
      <formula>LEFT($A:$A,LEN($A:$A)-1)=$1:$1</formula>
    </cfRule>
  </conditionalFormatting>
  <conditionalFormatting sqref="Q2">
    <cfRule type="cellIs" dxfId="120" priority="8" operator="equal">
      <formula>0</formula>
    </cfRule>
  </conditionalFormatting>
  <conditionalFormatting sqref="Q2:Q119 T2:T23 N9:N30">
    <cfRule type="cellIs" dxfId="119" priority="9" operator="equal">
      <formula>0</formula>
    </cfRule>
  </conditionalFormatting>
  <conditionalFormatting sqref="Q2:Q119 T2:T23 N9:N30">
    <cfRule type="cellIs" dxfId="118" priority="10" operator="lessThan">
      <formula>0</formula>
    </cfRule>
  </conditionalFormatting>
  <conditionalFormatting sqref="Q2:Q119 T2:T23 N9:N30">
    <cfRule type="cellIs" dxfId="117" priority="11" operator="greaterThan">
      <formula>0</formula>
    </cfRule>
  </conditionalFormatting>
  <conditionalFormatting sqref="K8:K10 K13 K17:K18 K23:K24 K27 K29:K110">
    <cfRule type="cellIs" dxfId="116" priority="12" operator="greaterThan">
      <formula>0</formula>
    </cfRule>
  </conditionalFormatting>
  <conditionalFormatting sqref="K8:K10 K13 K17:K18 K23:K24 K27 K29:K110">
    <cfRule type="cellIs" dxfId="115" priority="13" operator="lessThan">
      <formula>0</formula>
    </cfRule>
  </conditionalFormatting>
  <conditionalFormatting sqref="K8:K10 K13 K17:K18 K23:K24 K27 K29:K110">
    <cfRule type="cellIs" dxfId="114" priority="14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"/>
  <sheetViews>
    <sheetView workbookViewId="0"/>
  </sheetViews>
  <sheetFormatPr defaultColWidth="14.42578125" defaultRowHeight="15" customHeight="1"/>
  <cols>
    <col min="2" max="2" width="27.42578125" customWidth="1"/>
    <col min="4" max="4" width="21.5703125" customWidth="1"/>
    <col min="5" max="5" width="21.7109375" customWidth="1"/>
    <col min="6" max="6" width="17.140625" customWidth="1"/>
    <col min="7" max="7" width="6.28515625" customWidth="1"/>
    <col min="8" max="8" width="17.7109375" customWidth="1"/>
    <col min="9" max="9" width="28.140625" customWidth="1"/>
  </cols>
  <sheetData>
    <row r="1" spans="1:9">
      <c r="A1" s="1" t="s">
        <v>0</v>
      </c>
      <c r="B1" s="2" t="s">
        <v>1</v>
      </c>
      <c r="C1" s="1" t="s">
        <v>597</v>
      </c>
      <c r="E1" s="1" t="s">
        <v>2</v>
      </c>
      <c r="F1" s="2" t="s">
        <v>3</v>
      </c>
      <c r="H1" s="1" t="s">
        <v>4</v>
      </c>
      <c r="I1" s="1" t="s">
        <v>5</v>
      </c>
    </row>
    <row r="2" spans="1:9" ht="32.25" customHeight="1">
      <c r="B2" s="3"/>
      <c r="C2" s="1" t="s">
        <v>6</v>
      </c>
      <c r="E2" s="1" t="str">
        <f>IF(F1="","","Normal Awakening")</f>
        <v>Normal Awakening</v>
      </c>
      <c r="F2" t="s">
        <v>321</v>
      </c>
      <c r="G2" t="e">
        <f t="array" aca="1" ref="G2" ca="1">IMAGE(INDEX(catalystData!AO1:AP37,MATCH(F2,catalystData!AO1:AO37,0),2),2)</f>
        <v>#NAME?</v>
      </c>
      <c r="H2" s="19" t="str">
        <f t="array" ref="H2">INDEX(catalystData!B1:AK3,2,MATCH(F2,catalystData!B1:AK1,0))</f>
        <v>8-6 (6)</v>
      </c>
      <c r="I2" s="19" t="str">
        <f t="array" ref="I2">INDEX(catalystData!B1:AK3,3,MATCH(F2,catalystData!B1:AK1,0))</f>
        <v>8-6 (6)</v>
      </c>
    </row>
    <row r="3" spans="1:9" ht="32.25" customHeight="1">
      <c r="A3" s="199" t="e">
        <f t="array" aca="1" ref="A3" ca="1">IMAGE(INDEX(catalystData!AO1:AP37,MATCH(B1,catalystData!AO1:AO37,0),2),2)</f>
        <v>#NAME?</v>
      </c>
      <c r="B3" t="s">
        <v>137</v>
      </c>
      <c r="C3" s="1" t="s">
        <v>27</v>
      </c>
      <c r="D3" s="19" t="str">
        <f t="array" ref="D3">INDEX(catalystData!B1:AK3,2,MATCH(B1,catalystData!B1:AK1,0))</f>
        <v>4-9 (5)</v>
      </c>
      <c r="E3" s="1" t="str">
        <f>IF(F1="","","Normal Skill")</f>
        <v>Normal Skill</v>
      </c>
      <c r="F3" t="s">
        <v>1</v>
      </c>
      <c r="G3" t="e">
        <f t="array" aca="1" ref="G3" ca="1">IMAGE(INDEX(catalystData!AO2:AP38,MATCH(F3,catalystData!AO2:AO38,0),2),2)</f>
        <v>#NAME?</v>
      </c>
      <c r="H3" s="19" t="str">
        <f t="array" ref="H3">INDEX(catalystData!B1:AK3,2,MATCH(F3,catalystData!B1:AK1,0))</f>
        <v>4-9 (5)</v>
      </c>
      <c r="I3" s="19" t="str">
        <f t="array" ref="I3">INDEX(catalystData!B1:AK3,3,MATCH(F3,catalystData!B1:AK1,0))</f>
        <v>7-7,10 (6)</v>
      </c>
    </row>
    <row r="4" spans="1:9" ht="32.25" customHeight="1">
      <c r="A4" s="199"/>
      <c r="B4" t="s">
        <v>41</v>
      </c>
      <c r="C4" s="1" t="s">
        <v>42</v>
      </c>
      <c r="D4" s="19" t="str">
        <f t="array" ref="D4">INDEX(catalystData!B1:AK3,3,MATCH(B1,catalystData!B1:AK1,0))</f>
        <v>7-7,10 (6)</v>
      </c>
      <c r="E4" s="1" t="str">
        <f>IF(F1="","","Epic")</f>
        <v>Epic</v>
      </c>
      <c r="F4" t="s">
        <v>344</v>
      </c>
      <c r="G4" s="28" t="e">
        <f t="array" aca="1" ref="G4" ca="1">IMAGE(INDEX(catalystData!AO1:AP37,MATCH(F4,catalystData!AO1:AO37,0),2),2)</f>
        <v>#NAME?</v>
      </c>
      <c r="H4" t="str">
        <f t="array" ref="H4">INDEX(catalystData!B1:AK3,2,MATCH(F4,catalystData!B1:AK1,0))</f>
        <v>None here</v>
      </c>
      <c r="I4" s="19" t="str">
        <f t="array" ref="I4">INDEX(catalystData!B1:AK3,3,MATCH(F4,catalystData!B1:AK1,0))</f>
        <v>3-S2, 6-4</v>
      </c>
    </row>
    <row r="5" spans="1:9">
      <c r="A5" s="199"/>
      <c r="B5" t="s">
        <v>48</v>
      </c>
    </row>
    <row r="6" spans="1:9">
      <c r="B6" t="s">
        <v>49</v>
      </c>
    </row>
    <row r="7" spans="1:9">
      <c r="B7" t="s">
        <v>50</v>
      </c>
    </row>
    <row r="8" spans="1:9">
      <c r="B8" t="s">
        <v>51</v>
      </c>
    </row>
    <row r="9" spans="1:9">
      <c r="B9" t="s">
        <v>52</v>
      </c>
    </row>
    <row r="10" spans="1:9">
      <c r="B10" t="s">
        <v>53</v>
      </c>
    </row>
    <row r="11" spans="1:9">
      <c r="B11" t="s">
        <v>54</v>
      </c>
    </row>
    <row r="12" spans="1:9">
      <c r="B12" t="s">
        <v>3</v>
      </c>
    </row>
  </sheetData>
  <mergeCells count="1">
    <mergeCell ref="A3:A5"/>
  </mergeCells>
  <conditionalFormatting sqref="B1">
    <cfRule type="containsBlanks" dxfId="113" priority="1">
      <formula>LEN(TRIM(B1))=0</formula>
    </cfRule>
  </conditionalFormatting>
  <conditionalFormatting sqref="F1">
    <cfRule type="containsBlanks" dxfId="112" priority="2">
      <formula>LEN(TRIM(F1))=0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catalystData!$B$1:$AK$1</xm:f>
          </x14:formula1>
          <xm:sqref>B1</xm:sqref>
        </x14:dataValidation>
        <x14:dataValidation type="list" allowBlank="1" showErrorMessage="1" xr:uid="{00000000-0002-0000-0100-000001000000}">
          <x14:formula1>
            <xm:f>veryBigTable!$C$2:$C$123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50"/>
  <sheetViews>
    <sheetView workbookViewId="0"/>
  </sheetViews>
  <sheetFormatPr defaultColWidth="14.42578125" defaultRowHeight="15" customHeight="1"/>
  <cols>
    <col min="1" max="1" width="12" customWidth="1"/>
    <col min="2" max="2" width="15.85546875" customWidth="1"/>
    <col min="3" max="3" width="10.5703125" customWidth="1"/>
    <col min="4" max="4" width="13" customWidth="1"/>
    <col min="5" max="5" width="9.85546875" customWidth="1"/>
    <col min="6" max="6" width="11" customWidth="1"/>
    <col min="7" max="7" width="6.5703125" customWidth="1"/>
    <col min="8" max="8" width="9.85546875" customWidth="1"/>
    <col min="9" max="9" width="20.28515625" customWidth="1"/>
    <col min="10" max="10" width="19" customWidth="1"/>
    <col min="11" max="11" width="15.85546875" customWidth="1"/>
    <col min="12" max="12" width="4" customWidth="1"/>
    <col min="13" max="13" width="18" customWidth="1"/>
    <col min="14" max="14" width="14.7109375" customWidth="1"/>
    <col min="15" max="15" width="6.140625" customWidth="1"/>
    <col min="16" max="16" width="13.5703125" customWidth="1"/>
    <col min="17" max="17" width="5.28515625" customWidth="1"/>
  </cols>
  <sheetData>
    <row r="1" spans="1:17">
      <c r="A1" s="4" t="s">
        <v>7</v>
      </c>
      <c r="B1" s="4" t="s">
        <v>8</v>
      </c>
      <c r="C1" s="5" t="str">
        <f>IF(I2=""," ",I2)</f>
        <v>Bellona</v>
      </c>
      <c r="D1" s="5" t="str">
        <f>IF(I3=""," ",I3)</f>
        <v>Diene</v>
      </c>
      <c r="E1" s="5" t="str">
        <f>IF(I4=""," ",I4)</f>
        <v>Iseria</v>
      </c>
      <c r="F1" s="5" t="str">
        <f>IF(I5=""," ",I5)</f>
        <v xml:space="preserve"> </v>
      </c>
      <c r="G1" s="4" t="s">
        <v>9</v>
      </c>
      <c r="H1" s="5"/>
      <c r="I1" s="4" t="s">
        <v>10</v>
      </c>
      <c r="J1" s="5" t="str">
        <f ca="1">IF(COUNTA(veryBigTable!C:C)-COUNTA(K:K)-3=0,"","need to update recommendation with latest hero")</f>
        <v>need to update recommendation with latest hero</v>
      </c>
      <c r="K1" s="6" t="s">
        <v>11</v>
      </c>
      <c r="L1" s="7" t="s">
        <v>12</v>
      </c>
      <c r="M1" s="8" t="s">
        <v>14</v>
      </c>
      <c r="N1" s="8"/>
      <c r="O1" s="9"/>
      <c r="P1" s="10"/>
      <c r="Q1" s="10"/>
    </row>
    <row r="2" spans="1:17">
      <c r="A2" s="12" t="str">
        <f>I2</f>
        <v>Bellona</v>
      </c>
      <c r="B2" s="5" t="s">
        <v>73</v>
      </c>
      <c r="C2" s="200"/>
      <c r="D2" s="17">
        <v>5</v>
      </c>
      <c r="E2" s="17">
        <v>4</v>
      </c>
      <c r="F2" s="17" t="s">
        <v>598</v>
      </c>
      <c r="G2" s="5">
        <v>9</v>
      </c>
      <c r="H2" s="5"/>
      <c r="I2" s="4" t="s">
        <v>25</v>
      </c>
      <c r="J2" s="5"/>
      <c r="K2" s="23" t="str">
        <f ca="1">IFERROR(__xludf.DUMMYFUNCTION("SORT(FILTER(DontTouchThis!A2:B123,DontTouchThis!A2:A123&lt;&gt;calculator!I2,DontTouchThis!A2:A123&lt;&gt;calculator!I3,DontTouchThis!A2:A123&lt;&gt;calculator!I4),2,false)"),"Lorina")</f>
        <v>Lorina</v>
      </c>
      <c r="L2" s="9">
        <f ca="1">IFERROR(__xludf.DUMMYFUNCTION("""COMPUTED_VALUE"""),32)</f>
        <v>32</v>
      </c>
      <c r="M2" s="8" t="s">
        <v>25</v>
      </c>
      <c r="N2" s="10" t="str">
        <f t="array" ref="N2">INDEX(veryBigTable!A2:C123,MATCH(M2,ChatHeroList,0),1)</f>
        <v>Happy Memory</v>
      </c>
      <c r="O2" s="9">
        <v>11</v>
      </c>
      <c r="P2" s="10" t="str">
        <f t="array" ref="P2">INDEX(veryBigTable!A2:C123,MATCH(M2,ChatHeroList,0),2)</f>
        <v>Interesting Story</v>
      </c>
      <c r="Q2" s="9">
        <v>13</v>
      </c>
    </row>
    <row r="3" spans="1:17">
      <c r="A3" s="12" t="str">
        <f t="shared" ref="A3:A4" si="0">I2</f>
        <v>Bellona</v>
      </c>
      <c r="B3" s="5" t="s">
        <v>87</v>
      </c>
      <c r="C3" s="199"/>
      <c r="D3" s="17">
        <v>1</v>
      </c>
      <c r="E3" s="17">
        <v>1</v>
      </c>
      <c r="F3" s="17" t="s">
        <v>598</v>
      </c>
      <c r="G3" s="5">
        <v>2</v>
      </c>
      <c r="H3" s="5"/>
      <c r="I3" s="4" t="s">
        <v>30</v>
      </c>
      <c r="J3" s="5"/>
      <c r="K3" s="23" t="str">
        <f ca="1">IFERROR(__xludf.DUMMYFUNCTION("""COMPUTED_VALUE"""),"Ras")</f>
        <v>Ras</v>
      </c>
      <c r="L3" s="32">
        <f ca="1">IFERROR(__xludf.DUMMYFUNCTION("""COMPUTED_VALUE"""),32)</f>
        <v>32</v>
      </c>
      <c r="M3" s="10"/>
      <c r="N3" s="8" t="s">
        <v>56</v>
      </c>
      <c r="O3" s="32">
        <v>5</v>
      </c>
      <c r="P3" s="33" t="s">
        <v>31</v>
      </c>
      <c r="Q3" s="32">
        <v>7</v>
      </c>
    </row>
    <row r="4" spans="1:17">
      <c r="A4" s="12" t="str">
        <f t="shared" si="0"/>
        <v>Diene</v>
      </c>
      <c r="B4" s="5" t="s">
        <v>77</v>
      </c>
      <c r="C4" s="17">
        <v>-1</v>
      </c>
      <c r="D4" s="200"/>
      <c r="E4" s="17">
        <v>1</v>
      </c>
      <c r="F4" s="17" t="s">
        <v>598</v>
      </c>
      <c r="G4" s="5">
        <v>0</v>
      </c>
      <c r="H4" s="17"/>
      <c r="I4" s="4" t="s">
        <v>66</v>
      </c>
      <c r="J4" s="5"/>
      <c r="K4" s="23" t="str">
        <f ca="1">IFERROR(__xludf.DUMMYFUNCTION("""COMPUTED_VALUE"""),"RighteousThiefRoozid")</f>
        <v>RighteousThiefRoozid</v>
      </c>
      <c r="L4" s="32">
        <f ca="1">IFERROR(__xludf.DUMMYFUNCTION("""COMPUTED_VALUE"""),32)</f>
        <v>32</v>
      </c>
      <c r="M4" s="10"/>
      <c r="N4" s="8" t="s">
        <v>68</v>
      </c>
      <c r="O4" s="32">
        <v>6</v>
      </c>
      <c r="P4" s="33" t="s">
        <v>54</v>
      </c>
      <c r="Q4" s="32">
        <v>6</v>
      </c>
    </row>
    <row r="5" spans="1:17">
      <c r="A5" s="12" t="str">
        <f t="shared" ref="A5:A6" si="1">I3</f>
        <v>Diene</v>
      </c>
      <c r="B5" s="5" t="s">
        <v>73</v>
      </c>
      <c r="C5" s="17">
        <v>2</v>
      </c>
      <c r="D5" s="199"/>
      <c r="E5" s="17">
        <v>4</v>
      </c>
      <c r="F5" s="17" t="s">
        <v>598</v>
      </c>
      <c r="G5" s="5">
        <v>6</v>
      </c>
      <c r="H5" s="5"/>
      <c r="I5" s="4"/>
      <c r="J5" s="5"/>
      <c r="K5" s="23" t="str">
        <f ca="1">IFERROR(__xludf.DUMMYFUNCTION("""COMPUTED_VALUE"""),"Cartuja")</f>
        <v>Cartuja</v>
      </c>
      <c r="L5" s="32">
        <f ca="1">IFERROR(__xludf.DUMMYFUNCTION("""COMPUTED_VALUE"""),31)</f>
        <v>31</v>
      </c>
      <c r="M5" s="10"/>
      <c r="N5" s="8" t="s">
        <v>79</v>
      </c>
      <c r="O5" s="32" t="s">
        <v>598</v>
      </c>
      <c r="P5" s="33" t="s">
        <v>23</v>
      </c>
      <c r="Q5" s="32" t="s">
        <v>598</v>
      </c>
    </row>
    <row r="6" spans="1:17">
      <c r="A6" s="12" t="str">
        <f t="shared" si="1"/>
        <v>Iseria</v>
      </c>
      <c r="B6" s="5" t="s">
        <v>69</v>
      </c>
      <c r="C6" s="17">
        <v>0</v>
      </c>
      <c r="D6" s="17">
        <v>9</v>
      </c>
      <c r="E6" s="200"/>
      <c r="F6" s="17" t="s">
        <v>598</v>
      </c>
      <c r="G6" s="5">
        <v>9</v>
      </c>
      <c r="H6" s="5"/>
      <c r="I6" s="5"/>
      <c r="J6" s="5"/>
      <c r="K6" s="23" t="str">
        <f ca="1">IFERROR(__xludf.DUMMYFUNCTION("""COMPUTED_VALUE"""),"Crozet")</f>
        <v>Crozet</v>
      </c>
      <c r="L6" s="9">
        <f ca="1">IFERROR(__xludf.DUMMYFUNCTION("""COMPUTED_VALUE"""),31)</f>
        <v>31</v>
      </c>
      <c r="M6" s="10"/>
      <c r="N6" s="10"/>
      <c r="O6" s="32"/>
      <c r="P6" s="17"/>
      <c r="Q6" s="9"/>
    </row>
    <row r="7" spans="1:17">
      <c r="A7" s="12" t="str">
        <f t="shared" ref="A7:A8" si="2">I4</f>
        <v>Iseria</v>
      </c>
      <c r="B7" s="5" t="s">
        <v>59</v>
      </c>
      <c r="C7" s="17">
        <v>-1</v>
      </c>
      <c r="D7" s="17">
        <v>7</v>
      </c>
      <c r="E7" s="199"/>
      <c r="F7" s="17" t="s">
        <v>598</v>
      </c>
      <c r="G7" s="5">
        <v>6</v>
      </c>
      <c r="H7" s="5"/>
      <c r="I7" s="5" t="str">
        <f>IF(OR(I2="",I3="",I4="",I5=""),"Fill up the team","")</f>
        <v>Fill up the team</v>
      </c>
      <c r="J7" s="5"/>
      <c r="K7" s="23" t="str">
        <f ca="1">IFERROR(__xludf.DUMMYFUNCTION("""COMPUTED_VALUE"""),"GeneralPurrgis")</f>
        <v>GeneralPurrgis</v>
      </c>
      <c r="L7" s="9">
        <f ca="1">IFERROR(__xludf.DUMMYFUNCTION("""COMPUTED_VALUE"""),31)</f>
        <v>31</v>
      </c>
      <c r="M7" s="10" t="str">
        <f>IF(OR(O3="",O4="",O5="",Q3="",Q4="",Q5=""),"Select someone else","")</f>
        <v>Select someone else</v>
      </c>
      <c r="N7" s="10"/>
      <c r="O7" s="32"/>
      <c r="P7" s="17"/>
      <c r="Q7" s="10"/>
    </row>
    <row r="8" spans="1:17">
      <c r="A8" s="12">
        <f t="shared" si="2"/>
        <v>0</v>
      </c>
      <c r="B8" s="5" t="s">
        <v>598</v>
      </c>
      <c r="C8" s="17" t="s">
        <v>598</v>
      </c>
      <c r="D8" s="17" t="s">
        <v>598</v>
      </c>
      <c r="E8" s="17" t="s">
        <v>598</v>
      </c>
      <c r="F8" s="200"/>
      <c r="G8" s="5">
        <v>0</v>
      </c>
      <c r="H8" s="5"/>
      <c r="I8" s="17" t="str">
        <f>IF(OR(COUNTIF(I$2:I$5,$I2)&gt;1,COUNTIF($I$2:$I$5,$I3)&gt;1,COUNTIF($I$3:$I$5,$I4)&gt;1,COUNTIF($I$3:$I$5,$I5)&gt;1),"Dupes in party?","")</f>
        <v/>
      </c>
      <c r="J8" s="5"/>
      <c r="K8" s="23" t="str">
        <f ca="1">IFERROR(__xludf.DUMMYFUNCTION("""COMPUTED_VALUE"""),"Tywin")</f>
        <v>Tywin</v>
      </c>
      <c r="L8" s="9">
        <f ca="1">IFERROR(__xludf.DUMMYFUNCTION("""COMPUTED_VALUE"""),31)</f>
        <v>31</v>
      </c>
      <c r="M8" s="10" t="str">
        <f>IF(OR(COUNTIF($N$3:$N$5,$N3)&gt;1,COUNTIF($N$3:$N$5,$N4)&gt;1,COUNTIF($P$3:$P$5,$P3)&gt;1,COUNTIF($P$3:$P$5,$P4)&gt;1,COUNTIF($P$3:$P$5,$P5)&gt;1),"Dupes in party?","")</f>
        <v/>
      </c>
      <c r="N8" s="10"/>
      <c r="O8" s="32"/>
      <c r="P8" s="17"/>
      <c r="Q8" s="10"/>
    </row>
    <row r="9" spans="1:17">
      <c r="A9" s="12">
        <f>I5</f>
        <v>0</v>
      </c>
      <c r="B9" s="5" t="s">
        <v>598</v>
      </c>
      <c r="C9" s="17" t="s">
        <v>598</v>
      </c>
      <c r="D9" s="17" t="s">
        <v>598</v>
      </c>
      <c r="E9" s="17" t="s">
        <v>598</v>
      </c>
      <c r="F9" s="199"/>
      <c r="G9" s="5">
        <v>0</v>
      </c>
      <c r="H9" s="52"/>
      <c r="I9" s="33"/>
      <c r="J9" s="17"/>
      <c r="K9" s="23" t="str">
        <f ca="1">IFERROR(__xludf.DUMMYFUNCTION("""COMPUTED_VALUE"""),"Arowell")</f>
        <v>Arowell</v>
      </c>
      <c r="L9" s="9">
        <f ca="1">IFERROR(__xludf.DUMMYFUNCTION("""COMPUTED_VALUE"""),30)</f>
        <v>30</v>
      </c>
      <c r="M9" s="10" t="str">
        <f>IF(OR(N3=M2,N4=M2,N5=M2,P3=M2,P4=M2,P5=M2,),"Talking to yourself?","")</f>
        <v/>
      </c>
      <c r="N9" s="10"/>
      <c r="O9" s="32"/>
      <c r="P9" s="17"/>
      <c r="Q9" s="10"/>
    </row>
    <row r="10" spans="1:17">
      <c r="A10" s="5"/>
      <c r="B10" s="5"/>
      <c r="C10" s="5"/>
      <c r="D10" s="5"/>
      <c r="E10" s="5"/>
      <c r="F10" s="4" t="s">
        <v>101</v>
      </c>
      <c r="G10" s="17">
        <v>18</v>
      </c>
      <c r="H10" s="56" t="s">
        <v>599</v>
      </c>
      <c r="I10" s="4"/>
      <c r="J10" s="5"/>
      <c r="K10" s="23" t="str">
        <f ca="1">IFERROR(__xludf.DUMMYFUNCTION("""COMPUTED_VALUE"""),"AssassinCartuja")</f>
        <v>AssassinCartuja</v>
      </c>
      <c r="L10" s="9">
        <f ca="1">IFERROR(__xludf.DUMMYFUNCTION("""COMPUTED_VALUE"""),29)</f>
        <v>29</v>
      </c>
      <c r="M10" s="10"/>
      <c r="N10" s="10"/>
      <c r="O10" s="32"/>
      <c r="P10" s="17"/>
      <c r="Q10" s="10"/>
    </row>
    <row r="11" spans="1:17">
      <c r="A11" s="5"/>
      <c r="B11" s="4" t="s">
        <v>104</v>
      </c>
      <c r="C11" s="5" t="str">
        <f>CONCATENATE(DontTouchThis!AA14," - ",DontTouchThis!Y14," - ",DontTouchThis!V14)</f>
        <v>Bellona - Happy Memory - 9</v>
      </c>
      <c r="D11" s="5"/>
      <c r="E11" s="5"/>
      <c r="F11" s="5"/>
      <c r="G11" s="5"/>
      <c r="H11" s="5"/>
      <c r="I11" s="57" t="s">
        <v>106</v>
      </c>
      <c r="J11" s="58"/>
      <c r="K11" s="23" t="str">
        <f ca="1">IFERROR(__xludf.DUMMYFUNCTION("""COMPUTED_VALUE"""),"AuxiliaryLots")</f>
        <v>AuxiliaryLots</v>
      </c>
      <c r="L11" s="9">
        <f ca="1">IFERROR(__xludf.DUMMYFUNCTION("""COMPUTED_VALUE"""),29)</f>
        <v>29</v>
      </c>
      <c r="M11" s="57"/>
      <c r="N11" s="10"/>
      <c r="O11" s="32"/>
      <c r="P11" s="17"/>
      <c r="Q11" s="10"/>
    </row>
    <row r="12" spans="1:17" ht="15" customHeight="1">
      <c r="A12" s="5"/>
      <c r="B12" s="4" t="s">
        <v>107</v>
      </c>
      <c r="C12" s="59" t="s">
        <v>600</v>
      </c>
      <c r="D12" s="5"/>
      <c r="E12" s="5"/>
      <c r="F12" s="60">
        <f>IF(DontTouchThis!AB15=TRUE,CONCATENATE(DontTouchThis!Y15," conflicts"),)</f>
        <v>0</v>
      </c>
      <c r="G12" s="5"/>
      <c r="I12" s="4" t="s">
        <v>110</v>
      </c>
      <c r="J12" s="5"/>
      <c r="K12" s="61" t="str">
        <f ca="1">IFERROR(__xludf.DUMMYFUNCTION("""COMPUTED_VALUE"""),"Gloomyrain")</f>
        <v>Gloomyrain</v>
      </c>
      <c r="L12" s="9">
        <f ca="1">IFERROR(__xludf.DUMMYFUNCTION("""COMPUTED_VALUE"""),29)</f>
        <v>29</v>
      </c>
      <c r="M12" s="4"/>
      <c r="N12" s="5"/>
      <c r="O12" s="32"/>
      <c r="P12" s="17"/>
      <c r="Q12" s="10"/>
    </row>
    <row r="13" spans="1:17" ht="15" customHeight="1">
      <c r="A13" s="5"/>
      <c r="B13" s="4" t="s">
        <v>111</v>
      </c>
      <c r="C13" s="17" t="s">
        <v>601</v>
      </c>
      <c r="D13" s="5"/>
      <c r="E13" s="5"/>
      <c r="F13" s="63" t="str">
        <f>IF(DontTouchThis!AB16=TRUE,CONCATENATE(DontTouchThis!Y16," conflicts"),)</f>
        <v>Happy Memory conflicts</v>
      </c>
      <c r="G13" s="5"/>
      <c r="H13" s="5"/>
      <c r="I13" s="5"/>
      <c r="J13" s="5"/>
      <c r="K13" s="23" t="str">
        <f ca="1">IFERROR(__xludf.DUMMYFUNCTION("""COMPUTED_VALUE"""),"Hurado")</f>
        <v>Hurado</v>
      </c>
      <c r="L13" s="9">
        <f ca="1">IFERROR(__xludf.DUMMYFUNCTION("""COMPUTED_VALUE"""),29)</f>
        <v>29</v>
      </c>
      <c r="M13" s="4"/>
      <c r="N13" s="5"/>
      <c r="O13" s="32"/>
      <c r="P13" s="17"/>
      <c r="Q13" s="10"/>
    </row>
    <row r="14" spans="1:17" ht="15" customHeight="1">
      <c r="A14" s="5"/>
      <c r="B14" s="4" t="s">
        <v>112</v>
      </c>
      <c r="C14" s="17" t="s">
        <v>598</v>
      </c>
      <c r="D14" s="5"/>
      <c r="E14" s="5"/>
      <c r="F14" s="63" t="s">
        <v>598</v>
      </c>
      <c r="G14" s="5"/>
      <c r="H14" s="5"/>
      <c r="I14" s="5"/>
      <c r="J14" s="5"/>
      <c r="K14" s="23" t="str">
        <f ca="1">IFERROR(__xludf.DUMMYFUNCTION("""COMPUTED_VALUE"""),"Ken")</f>
        <v>Ken</v>
      </c>
      <c r="L14" s="9">
        <f ca="1">IFERROR(__xludf.DUMMYFUNCTION("""COMPUTED_VALUE"""),29)</f>
        <v>29</v>
      </c>
      <c r="M14" s="5"/>
      <c r="N14" s="5"/>
      <c r="O14" s="32"/>
      <c r="P14" s="17"/>
      <c r="Q14" s="10"/>
    </row>
    <row r="15" spans="1:17">
      <c r="A15" s="5"/>
      <c r="H15" s="5"/>
      <c r="I15" s="5"/>
      <c r="J15" s="5"/>
      <c r="K15" s="23" t="str">
        <f ca="1">IFERROR(__xludf.DUMMYFUNCTION("""COMPUTED_VALUE"""),"Leo")</f>
        <v>Leo</v>
      </c>
      <c r="L15" s="9">
        <f ca="1">IFERROR(__xludf.DUMMYFUNCTION("""COMPUTED_VALUE"""),29)</f>
        <v>29</v>
      </c>
      <c r="N15" s="5"/>
      <c r="O15" s="32"/>
      <c r="P15" s="17"/>
      <c r="Q15" s="10"/>
    </row>
    <row r="16" spans="1:17">
      <c r="J16" s="5"/>
      <c r="K16" s="23" t="str">
        <f ca="1">IFERROR(__xludf.DUMMYFUNCTION("""COMPUTED_VALUE"""),"Lots")</f>
        <v>Lots</v>
      </c>
      <c r="L16" s="9">
        <f ca="1">IFERROR(__xludf.DUMMYFUNCTION("""COMPUTED_VALUE"""),29)</f>
        <v>29</v>
      </c>
      <c r="M16" s="4"/>
      <c r="N16" s="5"/>
      <c r="O16" s="32"/>
      <c r="P16" s="17"/>
      <c r="Q16" s="10"/>
    </row>
    <row r="17" spans="1:17">
      <c r="J17" s="5"/>
      <c r="K17" s="23" t="str">
        <f ca="1">IFERROR(__xludf.DUMMYFUNCTION("""COMPUTED_VALUE"""),"Roozid")</f>
        <v>Roozid</v>
      </c>
      <c r="L17" s="9">
        <f ca="1">IFERROR(__xludf.DUMMYFUNCTION("""COMPUTED_VALUE"""),29)</f>
        <v>29</v>
      </c>
      <c r="M17" s="5"/>
      <c r="N17" s="5"/>
      <c r="O17" s="32"/>
      <c r="P17" s="17"/>
      <c r="Q17" s="10"/>
    </row>
    <row r="18" spans="1:17">
      <c r="J18" s="5"/>
      <c r="K18" s="23" t="str">
        <f ca="1">IFERROR(__xludf.DUMMYFUNCTION("""COMPUTED_VALUE"""),"Rose")</f>
        <v>Rose</v>
      </c>
      <c r="L18" s="65">
        <f ca="1">IFERROR(__xludf.DUMMYFUNCTION("""COMPUTED_VALUE"""),29)</f>
        <v>29</v>
      </c>
      <c r="M18" s="5"/>
      <c r="N18" s="5"/>
      <c r="O18" s="32"/>
      <c r="P18" s="17"/>
      <c r="Q18" s="5"/>
    </row>
    <row r="19" spans="1:17">
      <c r="J19" s="5"/>
      <c r="K19" s="23" t="str">
        <f ca="1">IFERROR(__xludf.DUMMYFUNCTION("""COMPUTED_VALUE"""),"RueleOfLight")</f>
        <v>RueleOfLight</v>
      </c>
      <c r="L19" s="65">
        <f ca="1">IFERROR(__xludf.DUMMYFUNCTION("""COMPUTED_VALUE"""),29)</f>
        <v>29</v>
      </c>
      <c r="M19" s="58"/>
      <c r="N19" s="58"/>
      <c r="O19" s="32"/>
      <c r="P19" s="58"/>
      <c r="Q19" s="5"/>
    </row>
    <row r="20" spans="1:17">
      <c r="J20" s="5"/>
      <c r="K20" s="23" t="str">
        <f ca="1">IFERROR(__xludf.DUMMYFUNCTION("""COMPUTED_VALUE"""),"Surin")</f>
        <v>Surin</v>
      </c>
      <c r="L20" s="67">
        <f ca="1">IFERROR(__xludf.DUMMYFUNCTION("""COMPUTED_VALUE"""),29)</f>
        <v>29</v>
      </c>
      <c r="M20" s="58"/>
      <c r="N20" s="58"/>
      <c r="O20" s="32"/>
      <c r="P20" s="58"/>
      <c r="Q20" s="58"/>
    </row>
    <row r="21" spans="1:17">
      <c r="J21" s="5"/>
      <c r="K21" s="23" t="str">
        <f ca="1">IFERROR(__xludf.DUMMYFUNCTION("""COMPUTED_VALUE"""),"Sven")</f>
        <v>Sven</v>
      </c>
      <c r="L21" s="67">
        <f ca="1">IFERROR(__xludf.DUMMYFUNCTION("""COMPUTED_VALUE"""),29)</f>
        <v>29</v>
      </c>
      <c r="M21" s="58"/>
      <c r="N21" s="58"/>
      <c r="O21" s="67"/>
      <c r="P21" s="58"/>
      <c r="Q21" s="58"/>
    </row>
    <row r="22" spans="1:17">
      <c r="F22" s="5"/>
      <c r="G22" s="17"/>
      <c r="H22" s="5"/>
      <c r="I22" s="5"/>
      <c r="J22" s="5"/>
      <c r="K22" s="23" t="str">
        <f ca="1">IFERROR(__xludf.DUMMYFUNCTION("""COMPUTED_VALUE"""),"TaranorGuard")</f>
        <v>TaranorGuard</v>
      </c>
      <c r="L22" s="67">
        <f ca="1">IFERROR(__xludf.DUMMYFUNCTION("""COMPUTED_VALUE"""),29)</f>
        <v>29</v>
      </c>
      <c r="M22" s="58"/>
      <c r="N22" s="58"/>
      <c r="O22" s="67"/>
      <c r="P22" s="58"/>
      <c r="Q22" s="58"/>
    </row>
    <row r="23" spans="1:17">
      <c r="F23" s="5"/>
      <c r="G23" s="17"/>
      <c r="H23" s="5"/>
      <c r="I23" s="58"/>
      <c r="J23" s="58"/>
      <c r="K23" s="23" t="str">
        <f ca="1">IFERROR(__xludf.DUMMYFUNCTION("""COMPUTED_VALUE"""),"Vildred")</f>
        <v>Vildred</v>
      </c>
      <c r="L23" s="67">
        <f ca="1">IFERROR(__xludf.DUMMYFUNCTION("""COMPUTED_VALUE"""),29)</f>
        <v>29</v>
      </c>
      <c r="M23" s="58"/>
      <c r="N23" s="58"/>
      <c r="O23" s="67"/>
      <c r="P23" s="58"/>
      <c r="Q23" s="58"/>
    </row>
    <row r="24" spans="1:17">
      <c r="A24" s="5"/>
      <c r="B24" s="5"/>
      <c r="C24" s="5"/>
      <c r="D24" s="17"/>
      <c r="E24" s="5"/>
      <c r="F24" s="4"/>
      <c r="G24" s="17"/>
      <c r="H24" s="5"/>
      <c r="I24" s="58"/>
      <c r="J24" s="58"/>
      <c r="K24" s="23" t="str">
        <f ca="1">IFERROR(__xludf.DUMMYFUNCTION("""COMPUTED_VALUE"""),"WatcherSchuri")</f>
        <v>WatcherSchuri</v>
      </c>
      <c r="L24" s="67">
        <f ca="1">IFERROR(__xludf.DUMMYFUNCTION("""COMPUTED_VALUE"""),29)</f>
        <v>29</v>
      </c>
      <c r="M24" s="58"/>
      <c r="N24" s="58"/>
      <c r="O24" s="67"/>
      <c r="P24" s="58"/>
      <c r="Q24" s="58"/>
    </row>
    <row r="25" spans="1:17">
      <c r="A25" s="5"/>
      <c r="I25" s="58"/>
      <c r="J25" s="58"/>
      <c r="K25" s="23" t="str">
        <f ca="1">IFERROR(__xludf.DUMMYFUNCTION("""COMPUTED_VALUE"""),"Achates")</f>
        <v>Achates</v>
      </c>
      <c r="L25" s="67">
        <f ca="1">IFERROR(__xludf.DUMMYFUNCTION("""COMPUTED_VALUE"""),28)</f>
        <v>28</v>
      </c>
      <c r="M25" s="58"/>
      <c r="N25" s="58"/>
      <c r="O25" s="67"/>
      <c r="P25" s="58"/>
      <c r="Q25" s="58"/>
    </row>
    <row r="26" spans="1:17">
      <c r="I26" s="58"/>
      <c r="J26" s="58"/>
      <c r="K26" s="23" t="str">
        <f ca="1">IFERROR(__xludf.DUMMYFUNCTION("""COMPUTED_VALUE"""),"Chloe")</f>
        <v>Chloe</v>
      </c>
      <c r="L26" s="67">
        <f ca="1">IFERROR(__xludf.DUMMYFUNCTION("""COMPUTED_VALUE"""),28)</f>
        <v>28</v>
      </c>
      <c r="M26" s="58"/>
      <c r="N26" s="58"/>
      <c r="O26" s="67"/>
      <c r="P26" s="58"/>
      <c r="Q26" s="58"/>
    </row>
    <row r="27" spans="1:17">
      <c r="I27" s="58"/>
      <c r="J27" s="58"/>
      <c r="K27" s="23" t="str">
        <f ca="1">IFERROR(__xludf.DUMMYFUNCTION("""COMPUTED_VALUE"""),"Destina")</f>
        <v>Destina</v>
      </c>
      <c r="L27" s="67">
        <f ca="1">IFERROR(__xludf.DUMMYFUNCTION("""COMPUTED_VALUE"""),28)</f>
        <v>28</v>
      </c>
      <c r="M27" s="58"/>
      <c r="N27" s="58"/>
      <c r="O27" s="67"/>
      <c r="P27" s="58"/>
      <c r="Q27" s="58"/>
    </row>
    <row r="28" spans="1:17">
      <c r="I28" s="58"/>
      <c r="J28" s="58"/>
      <c r="K28" s="23" t="str">
        <f ca="1">IFERROR(__xludf.DUMMYFUNCTION("""COMPUTED_VALUE"""),"Dominiel")</f>
        <v>Dominiel</v>
      </c>
      <c r="L28" s="67">
        <f ca="1">IFERROR(__xludf.DUMMYFUNCTION("""COMPUTED_VALUE"""),28)</f>
        <v>28</v>
      </c>
      <c r="M28" s="58"/>
      <c r="N28" s="58"/>
      <c r="O28" s="67"/>
      <c r="P28" s="58"/>
      <c r="Q28" s="58"/>
    </row>
    <row r="29" spans="1:17">
      <c r="I29" s="58"/>
      <c r="J29" s="58"/>
      <c r="K29" s="23" t="str">
        <f ca="1">IFERROR(__xludf.DUMMYFUNCTION("""COMPUTED_VALUE"""),"Elson")</f>
        <v>Elson</v>
      </c>
      <c r="L29" s="67">
        <f ca="1">IFERROR(__xludf.DUMMYFUNCTION("""COMPUTED_VALUE"""),28)</f>
        <v>28</v>
      </c>
      <c r="M29" s="58"/>
      <c r="N29" s="58"/>
      <c r="O29" s="67"/>
      <c r="P29" s="58"/>
      <c r="Q29" s="58"/>
    </row>
    <row r="30" spans="1:17">
      <c r="I30" s="58"/>
      <c r="J30" s="58"/>
      <c r="K30" s="23" t="str">
        <f ca="1">IFERROR(__xludf.DUMMYFUNCTION("""COMPUTED_VALUE"""),"Montmorancy")</f>
        <v>Montmorancy</v>
      </c>
      <c r="L30" s="67">
        <f ca="1">IFERROR(__xludf.DUMMYFUNCTION("""COMPUTED_VALUE"""),28)</f>
        <v>28</v>
      </c>
      <c r="M30" s="58"/>
      <c r="N30" s="58"/>
      <c r="O30" s="67"/>
      <c r="P30" s="58"/>
      <c r="Q30" s="58"/>
    </row>
    <row r="31" spans="1:17">
      <c r="I31" s="58"/>
      <c r="J31" s="58"/>
      <c r="K31" s="23" t="str">
        <f ca="1">IFERROR(__xludf.DUMMYFUNCTION("""COMPUTED_VALUE"""),"Baal&amp;Sezan")</f>
        <v>Baal&amp;Sezan</v>
      </c>
      <c r="L31" s="67">
        <f ca="1">IFERROR(__xludf.DUMMYFUNCTION("""COMPUTED_VALUE"""),27)</f>
        <v>27</v>
      </c>
      <c r="M31" s="58"/>
      <c r="N31" s="58"/>
      <c r="O31" s="67"/>
      <c r="P31" s="58"/>
      <c r="Q31" s="58"/>
    </row>
    <row r="32" spans="1:17">
      <c r="I32" s="58"/>
      <c r="J32" s="58"/>
      <c r="K32" s="23" t="str">
        <f ca="1">IFERROR(__xludf.DUMMYFUNCTION("""COMPUTED_VALUE"""),"Bask")</f>
        <v>Bask</v>
      </c>
      <c r="L32" s="67">
        <f ca="1">IFERROR(__xludf.DUMMYFUNCTION("""COMPUTED_VALUE"""),27)</f>
        <v>27</v>
      </c>
      <c r="M32" s="58"/>
      <c r="N32" s="58"/>
      <c r="O32" s="67"/>
      <c r="P32" s="58"/>
      <c r="Q32" s="58"/>
    </row>
    <row r="33" spans="1:17">
      <c r="I33" s="58"/>
      <c r="J33" s="58"/>
      <c r="K33" s="23" t="str">
        <f ca="1">IFERROR(__xludf.DUMMYFUNCTION("""COMPUTED_VALUE"""),"ChallengerDominiel")</f>
        <v>ChallengerDominiel</v>
      </c>
      <c r="L33" s="67">
        <f ca="1">IFERROR(__xludf.DUMMYFUNCTION("""COMPUTED_VALUE"""),27)</f>
        <v>27</v>
      </c>
      <c r="M33" s="58"/>
      <c r="N33" s="58"/>
      <c r="O33" s="67"/>
      <c r="P33" s="58"/>
      <c r="Q33" s="58"/>
    </row>
    <row r="34" spans="1:17">
      <c r="I34" s="58"/>
      <c r="J34" s="58"/>
      <c r="K34" s="23" t="str">
        <f ca="1">IFERROR(__xludf.DUMMYFUNCTION("""COMPUTED_VALUE"""),"Charlotte")</f>
        <v>Charlotte</v>
      </c>
      <c r="L34" s="67">
        <f ca="1">IFERROR(__xludf.DUMMYFUNCTION("""COMPUTED_VALUE"""),27)</f>
        <v>27</v>
      </c>
      <c r="M34" s="58"/>
      <c r="N34" s="58"/>
      <c r="O34" s="67"/>
      <c r="P34" s="58"/>
      <c r="Q34" s="58"/>
    </row>
    <row r="35" spans="1:17">
      <c r="A35" s="5"/>
      <c r="B35" s="5"/>
      <c r="C35" s="5"/>
      <c r="D35" s="17"/>
      <c r="E35" s="5"/>
      <c r="F35" s="4"/>
      <c r="G35" s="17"/>
      <c r="H35" s="5"/>
      <c r="I35" s="58"/>
      <c r="J35" s="58"/>
      <c r="K35" s="23" t="str">
        <f ca="1">IFERROR(__xludf.DUMMYFUNCTION("""COMPUTED_VALUE"""),"Otillie")</f>
        <v>Otillie</v>
      </c>
      <c r="L35" s="67">
        <f ca="1">IFERROR(__xludf.DUMMYFUNCTION("""COMPUTED_VALUE"""),27)</f>
        <v>27</v>
      </c>
      <c r="M35" s="58"/>
      <c r="N35" s="58"/>
      <c r="O35" s="67"/>
      <c r="P35" s="58"/>
      <c r="Q35" s="58"/>
    </row>
    <row r="36" spans="1:17">
      <c r="A36" s="5"/>
      <c r="B36" s="5"/>
      <c r="C36" s="5"/>
      <c r="D36" s="17"/>
      <c r="E36" s="5"/>
      <c r="F36" s="4"/>
      <c r="G36" s="17"/>
      <c r="H36" s="5"/>
      <c r="I36" s="58"/>
      <c r="J36" s="58"/>
      <c r="K36" s="23" t="str">
        <f ca="1">IFERROR(__xludf.DUMMYFUNCTION("""COMPUTED_VALUE"""),"Pyllis")</f>
        <v>Pyllis</v>
      </c>
      <c r="L36" s="67">
        <f ca="1">IFERROR(__xludf.DUMMYFUNCTION("""COMPUTED_VALUE"""),27)</f>
        <v>27</v>
      </c>
      <c r="M36" s="58"/>
      <c r="N36" s="58"/>
      <c r="O36" s="67"/>
      <c r="P36" s="58"/>
      <c r="Q36" s="58"/>
    </row>
    <row r="37" spans="1:17">
      <c r="F37" s="4"/>
      <c r="G37" s="17"/>
      <c r="H37" s="5"/>
      <c r="I37" s="58"/>
      <c r="J37" s="58"/>
      <c r="K37" s="23" t="str">
        <f ca="1">IFERROR(__xludf.DUMMYFUNCTION("""COMPUTED_VALUE"""),"Aither")</f>
        <v>Aither</v>
      </c>
      <c r="L37" s="67">
        <f ca="1">IFERROR(__xludf.DUMMYFUNCTION("""COMPUTED_VALUE"""),26)</f>
        <v>26</v>
      </c>
      <c r="M37" s="58"/>
      <c r="N37" s="58"/>
      <c r="O37" s="67"/>
      <c r="P37" s="58"/>
      <c r="Q37" s="58"/>
    </row>
    <row r="38" spans="1:17">
      <c r="F38" s="4"/>
      <c r="G38" s="33"/>
      <c r="H38" s="4"/>
      <c r="I38" s="58"/>
      <c r="J38" s="58"/>
      <c r="K38" s="23" t="str">
        <f ca="1">IFERROR(__xludf.DUMMYFUNCTION("""COMPUTED_VALUE"""),"Alexa")</f>
        <v>Alexa</v>
      </c>
      <c r="L38" s="67">
        <f ca="1">IFERROR(__xludf.DUMMYFUNCTION("""COMPUTED_VALUE"""),26)</f>
        <v>26</v>
      </c>
      <c r="M38" s="58"/>
      <c r="N38" s="58"/>
      <c r="O38" s="67"/>
      <c r="P38" s="58"/>
      <c r="Q38" s="58"/>
    </row>
    <row r="39" spans="1:17">
      <c r="F39" s="4"/>
      <c r="G39" s="17"/>
      <c r="H39" s="5"/>
      <c r="I39" s="58"/>
      <c r="J39" s="58"/>
      <c r="K39" s="23" t="str">
        <f ca="1">IFERROR(__xludf.DUMMYFUNCTION("""COMPUTED_VALUE"""),"Carmainerose")</f>
        <v>Carmainerose</v>
      </c>
      <c r="L39" s="67">
        <f ca="1">IFERROR(__xludf.DUMMYFUNCTION("""COMPUTED_VALUE"""),26)</f>
        <v>26</v>
      </c>
      <c r="M39" s="58"/>
      <c r="N39" s="58"/>
      <c r="O39" s="67"/>
      <c r="P39" s="58"/>
      <c r="Q39" s="58"/>
    </row>
    <row r="40" spans="1:17">
      <c r="F40" s="4"/>
      <c r="G40" s="17"/>
      <c r="H40" s="5"/>
      <c r="I40" s="58"/>
      <c r="J40" s="58"/>
      <c r="K40" s="23" t="str">
        <f ca="1">IFERROR(__xludf.DUMMYFUNCTION("""COMPUTED_VALUE"""),"Cecilia")</f>
        <v>Cecilia</v>
      </c>
      <c r="L40" s="67">
        <f ca="1">IFERROR(__xludf.DUMMYFUNCTION("""COMPUTED_VALUE"""),26)</f>
        <v>26</v>
      </c>
      <c r="M40" s="58"/>
      <c r="N40" s="58"/>
      <c r="O40" s="67"/>
      <c r="P40" s="58"/>
      <c r="Q40" s="58"/>
    </row>
    <row r="41" spans="1:17">
      <c r="F41" s="4"/>
      <c r="G41" s="17"/>
      <c r="H41" s="5"/>
      <c r="I41" s="58"/>
      <c r="J41" s="58"/>
      <c r="K41" s="23" t="str">
        <f ca="1">IFERROR(__xludf.DUMMYFUNCTION("""COMPUTED_VALUE"""),"Jecht")</f>
        <v>Jecht</v>
      </c>
      <c r="L41" s="67">
        <f ca="1">IFERROR(__xludf.DUMMYFUNCTION("""COMPUTED_VALUE"""),26)</f>
        <v>26</v>
      </c>
      <c r="M41" s="58"/>
      <c r="N41" s="58"/>
      <c r="O41" s="67"/>
      <c r="P41" s="58"/>
      <c r="Q41" s="58"/>
    </row>
    <row r="42" spans="1:17">
      <c r="F42" s="4"/>
      <c r="G42" s="17"/>
      <c r="H42" s="5"/>
      <c r="I42" s="58"/>
      <c r="J42" s="58"/>
      <c r="K42" s="23" t="str">
        <f ca="1">IFERROR(__xludf.DUMMYFUNCTION("""COMPUTED_VALUE"""),"JudgeKise")</f>
        <v>JudgeKise</v>
      </c>
      <c r="L42" s="67">
        <f ca="1">IFERROR(__xludf.DUMMYFUNCTION("""COMPUTED_VALUE"""),26)</f>
        <v>26</v>
      </c>
      <c r="M42" s="58"/>
      <c r="N42" s="58"/>
      <c r="O42" s="67"/>
      <c r="P42" s="58"/>
      <c r="Q42" s="58"/>
    </row>
    <row r="43" spans="1:17">
      <c r="A43" s="5"/>
      <c r="B43" s="5"/>
      <c r="C43" s="5"/>
      <c r="D43" s="17"/>
      <c r="E43" s="5"/>
      <c r="F43" s="4"/>
      <c r="G43" s="17"/>
      <c r="H43" s="5"/>
      <c r="I43" s="58"/>
      <c r="J43" s="58"/>
      <c r="K43" s="23" t="str">
        <f ca="1">IFERROR(__xludf.DUMMYFUNCTION("""COMPUTED_VALUE"""),"Kise")</f>
        <v>Kise</v>
      </c>
      <c r="L43" s="67">
        <f ca="1">IFERROR(__xludf.DUMMYFUNCTION("""COMPUTED_VALUE"""),26)</f>
        <v>26</v>
      </c>
      <c r="M43" s="58"/>
      <c r="N43" s="58"/>
      <c r="O43" s="67"/>
      <c r="P43" s="58"/>
      <c r="Q43" s="58"/>
    </row>
    <row r="44" spans="1:17">
      <c r="A44" s="5"/>
      <c r="B44" s="5"/>
      <c r="C44" s="4"/>
      <c r="D44" s="33"/>
      <c r="E44" s="5"/>
      <c r="F44" s="4"/>
      <c r="G44" s="17"/>
      <c r="H44" s="5"/>
      <c r="I44" s="58"/>
      <c r="J44" s="58"/>
      <c r="K44" s="23" t="str">
        <f ca="1">IFERROR(__xludf.DUMMYFUNCTION("""COMPUTED_VALUE"""),"Mercedes")</f>
        <v>Mercedes</v>
      </c>
      <c r="L44" s="67">
        <f ca="1">IFERROR(__xludf.DUMMYFUNCTION("""COMPUTED_VALUE"""),26)</f>
        <v>26</v>
      </c>
      <c r="M44" s="58"/>
      <c r="N44" s="58"/>
      <c r="O44" s="67"/>
      <c r="P44" s="58"/>
      <c r="Q44" s="58"/>
    </row>
    <row r="45" spans="1:17">
      <c r="A45" s="5"/>
      <c r="B45" s="4"/>
      <c r="C45" s="5"/>
      <c r="D45" s="17"/>
      <c r="E45" s="5"/>
      <c r="F45" s="4"/>
      <c r="G45" s="17"/>
      <c r="H45" s="5"/>
      <c r="I45" s="58"/>
      <c r="J45" s="58"/>
      <c r="K45" s="23" t="str">
        <f ca="1">IFERROR(__xludf.DUMMYFUNCTION("""COMPUTED_VALUE"""),"Rima")</f>
        <v>Rima</v>
      </c>
      <c r="L45" s="67">
        <f ca="1">IFERROR(__xludf.DUMMYFUNCTION("""COMPUTED_VALUE"""),26)</f>
        <v>26</v>
      </c>
      <c r="M45" s="58"/>
      <c r="N45" s="58"/>
      <c r="O45" s="67"/>
      <c r="P45" s="58"/>
      <c r="Q45" s="58"/>
    </row>
    <row r="46" spans="1:17">
      <c r="A46" s="5"/>
      <c r="B46" s="4"/>
      <c r="C46" s="4"/>
      <c r="D46" s="33"/>
      <c r="E46" s="5"/>
      <c r="F46" s="4"/>
      <c r="G46" s="17"/>
      <c r="H46" s="5"/>
      <c r="I46" s="58"/>
      <c r="J46" s="58"/>
      <c r="K46" s="61" t="str">
        <f ca="1">IFERROR(__xludf.DUMMYFUNCTION("""COMPUTED_VALUE"""),"Tenebria")</f>
        <v>Tenebria</v>
      </c>
      <c r="L46" s="67">
        <f ca="1">IFERROR(__xludf.DUMMYFUNCTION("""COMPUTED_VALUE"""),26)</f>
        <v>26</v>
      </c>
      <c r="M46" s="58"/>
      <c r="N46" s="58"/>
      <c r="O46" s="67"/>
      <c r="P46" s="58"/>
      <c r="Q46" s="58"/>
    </row>
    <row r="47" spans="1:17">
      <c r="A47" s="5"/>
      <c r="B47" s="4"/>
      <c r="C47" s="5"/>
      <c r="D47" s="33"/>
      <c r="E47" s="5"/>
      <c r="F47" s="4"/>
      <c r="G47" s="17"/>
      <c r="H47" s="5"/>
      <c r="I47" s="58"/>
      <c r="J47" s="58"/>
      <c r="K47" s="23" t="str">
        <f ca="1">IFERROR(__xludf.DUMMYFUNCTION("""COMPUTED_VALUE"""),"Violet")</f>
        <v>Violet</v>
      </c>
      <c r="L47" s="67">
        <f ca="1">IFERROR(__xludf.DUMMYFUNCTION("""COMPUTED_VALUE"""),26)</f>
        <v>26</v>
      </c>
      <c r="M47" s="58"/>
      <c r="N47" s="58"/>
      <c r="O47" s="67"/>
      <c r="P47" s="58"/>
      <c r="Q47" s="58"/>
    </row>
    <row r="48" spans="1:17">
      <c r="A48" s="5"/>
      <c r="B48" s="5"/>
      <c r="C48" s="5"/>
      <c r="D48" s="17"/>
      <c r="E48" s="5"/>
      <c r="F48" s="4"/>
      <c r="G48" s="17"/>
      <c r="H48" s="5"/>
      <c r="I48" s="58"/>
      <c r="J48" s="58"/>
      <c r="K48" s="23" t="str">
        <f ca="1">IFERROR(__xludf.DUMMYFUNCTION("""COMPUTED_VALUE"""),"BloodBladeKarin")</f>
        <v>BloodBladeKarin</v>
      </c>
      <c r="L48" s="67">
        <f ca="1">IFERROR(__xludf.DUMMYFUNCTION("""COMPUTED_VALUE"""),25)</f>
        <v>25</v>
      </c>
      <c r="M48" s="58"/>
      <c r="N48" s="58"/>
      <c r="O48" s="67"/>
      <c r="P48" s="58"/>
      <c r="Q48" s="58"/>
    </row>
    <row r="49" spans="1:17">
      <c r="A49" s="5"/>
      <c r="B49" s="5"/>
      <c r="C49" s="5"/>
      <c r="D49" s="17"/>
      <c r="E49" s="5"/>
      <c r="F49" s="4"/>
      <c r="G49" s="17"/>
      <c r="H49" s="5"/>
      <c r="I49" s="58"/>
      <c r="J49" s="58"/>
      <c r="K49" s="23" t="str">
        <f ca="1">IFERROR(__xludf.DUMMYFUNCTION("""COMPUTED_VALUE"""),"Gunther")</f>
        <v>Gunther</v>
      </c>
      <c r="L49" s="67">
        <f ca="1">IFERROR(__xludf.DUMMYFUNCTION("""COMPUTED_VALUE"""),25)</f>
        <v>25</v>
      </c>
      <c r="M49" s="58"/>
      <c r="N49" s="58"/>
      <c r="O49" s="67"/>
      <c r="P49" s="58"/>
      <c r="Q49" s="58"/>
    </row>
    <row r="50" spans="1:17">
      <c r="A50" s="5"/>
      <c r="B50" s="5"/>
      <c r="C50" s="5"/>
      <c r="D50" s="17"/>
      <c r="E50" s="5"/>
      <c r="F50" s="4"/>
      <c r="G50" s="17"/>
      <c r="H50" s="5"/>
      <c r="I50" s="58"/>
      <c r="J50" s="58"/>
      <c r="K50" s="23" t="str">
        <f ca="1">IFERROR(__xludf.DUMMYFUNCTION("""COMPUTED_VALUE"""),"Karin")</f>
        <v>Karin</v>
      </c>
      <c r="L50" s="67">
        <f ca="1">IFERROR(__xludf.DUMMYFUNCTION("""COMPUTED_VALUE"""),25)</f>
        <v>25</v>
      </c>
      <c r="M50" s="58"/>
      <c r="N50" s="58"/>
      <c r="O50" s="67"/>
      <c r="P50" s="58"/>
      <c r="Q50" s="58"/>
    </row>
    <row r="51" spans="1:17">
      <c r="A51" s="5"/>
      <c r="B51" s="5"/>
      <c r="C51" s="5"/>
      <c r="D51" s="17"/>
      <c r="E51" s="5"/>
      <c r="F51" s="4"/>
      <c r="G51" s="17"/>
      <c r="H51" s="5"/>
      <c r="I51" s="58"/>
      <c r="J51" s="58"/>
      <c r="K51" s="23" t="str">
        <f ca="1">IFERROR(__xludf.DUMMYFUNCTION("""COMPUTED_VALUE"""),"Ludwig")</f>
        <v>Ludwig</v>
      </c>
      <c r="L51" s="67">
        <f ca="1">IFERROR(__xludf.DUMMYFUNCTION("""COMPUTED_VALUE"""),25)</f>
        <v>25</v>
      </c>
      <c r="M51" s="58"/>
      <c r="N51" s="58"/>
      <c r="O51" s="67"/>
      <c r="P51" s="58"/>
      <c r="Q51" s="58"/>
    </row>
    <row r="52" spans="1:17">
      <c r="A52" s="5"/>
      <c r="B52" s="5"/>
      <c r="C52" s="5"/>
      <c r="D52" s="17"/>
      <c r="E52" s="5"/>
      <c r="F52" s="4"/>
      <c r="G52" s="17"/>
      <c r="H52" s="5"/>
      <c r="I52" s="58"/>
      <c r="J52" s="58"/>
      <c r="K52" s="23" t="str">
        <f ca="1">IFERROR(__xludf.DUMMYFUNCTION("""COMPUTED_VALUE"""),"MaidChloe")</f>
        <v>MaidChloe</v>
      </c>
      <c r="L52" s="67">
        <f ca="1">IFERROR(__xludf.DUMMYFUNCTION("""COMPUTED_VALUE"""),25)</f>
        <v>25</v>
      </c>
      <c r="M52" s="58"/>
      <c r="N52" s="58"/>
      <c r="O52" s="67"/>
      <c r="P52" s="58"/>
      <c r="Q52" s="58"/>
    </row>
    <row r="53" spans="1:17">
      <c r="A53" s="5"/>
      <c r="B53" s="5"/>
      <c r="C53" s="5"/>
      <c r="D53" s="17"/>
      <c r="E53" s="5"/>
      <c r="F53" s="4"/>
      <c r="G53" s="17"/>
      <c r="H53" s="5"/>
      <c r="I53" s="58"/>
      <c r="J53" s="58"/>
      <c r="K53" s="23" t="str">
        <f ca="1">IFERROR(__xludf.DUMMYFUNCTION("""COMPUTED_VALUE"""),"Pearlhorizon")</f>
        <v>Pearlhorizon</v>
      </c>
      <c r="L53" s="67">
        <f ca="1">IFERROR(__xludf.DUMMYFUNCTION("""COMPUTED_VALUE"""),25)</f>
        <v>25</v>
      </c>
      <c r="M53" s="58"/>
      <c r="N53" s="58"/>
      <c r="O53" s="67"/>
      <c r="P53" s="58"/>
      <c r="Q53" s="58"/>
    </row>
    <row r="54" spans="1:17">
      <c r="A54" s="5"/>
      <c r="B54" s="5"/>
      <c r="C54" s="5"/>
      <c r="D54" s="17"/>
      <c r="E54" s="5"/>
      <c r="F54" s="4"/>
      <c r="G54" s="17"/>
      <c r="H54" s="5"/>
      <c r="I54" s="58"/>
      <c r="J54" s="58"/>
      <c r="K54" s="23" t="str">
        <f ca="1">IFERROR(__xludf.DUMMYFUNCTION("""COMPUTED_VALUE"""),"Purrgis")</f>
        <v>Purrgis</v>
      </c>
      <c r="L54" s="67">
        <f ca="1">IFERROR(__xludf.DUMMYFUNCTION("""COMPUTED_VALUE"""),25)</f>
        <v>25</v>
      </c>
      <c r="M54" s="58"/>
      <c r="N54" s="58"/>
      <c r="O54" s="67"/>
      <c r="P54" s="58"/>
      <c r="Q54" s="58"/>
    </row>
    <row r="55" spans="1:17">
      <c r="A55" s="5"/>
      <c r="B55" s="5"/>
      <c r="C55" s="5"/>
      <c r="D55" s="17"/>
      <c r="E55" s="5"/>
      <c r="F55" s="4"/>
      <c r="G55" s="17"/>
      <c r="H55" s="5"/>
      <c r="I55" s="58"/>
      <c r="J55" s="58"/>
      <c r="K55" s="23" t="str">
        <f ca="1">IFERROR(__xludf.DUMMYFUNCTION("""COMPUTED_VALUE"""),"Ravi")</f>
        <v>Ravi</v>
      </c>
      <c r="L55" s="67">
        <f ca="1">IFERROR(__xludf.DUMMYFUNCTION("""COMPUTED_VALUE"""),25)</f>
        <v>25</v>
      </c>
      <c r="M55" s="58"/>
      <c r="N55" s="58"/>
      <c r="O55" s="67"/>
      <c r="P55" s="58"/>
      <c r="Q55" s="58"/>
    </row>
    <row r="56" spans="1:17">
      <c r="A56" s="5"/>
      <c r="B56" s="5"/>
      <c r="C56" s="5"/>
      <c r="D56" s="17"/>
      <c r="E56" s="5"/>
      <c r="F56" s="4"/>
      <c r="G56" s="17"/>
      <c r="H56" s="5"/>
      <c r="I56" s="58"/>
      <c r="J56" s="58"/>
      <c r="K56" s="23" t="str">
        <f ca="1">IFERROR(__xludf.DUMMYFUNCTION("""COMPUTED_VALUE"""),"TaranorRoyalGuard")</f>
        <v>TaranorRoyalGuard</v>
      </c>
      <c r="L56" s="67">
        <f ca="1">IFERROR(__xludf.DUMMYFUNCTION("""COMPUTED_VALUE"""),25)</f>
        <v>25</v>
      </c>
      <c r="M56" s="58"/>
      <c r="N56" s="58"/>
      <c r="O56" s="67"/>
      <c r="P56" s="58"/>
      <c r="Q56" s="58"/>
    </row>
    <row r="57" spans="1:17">
      <c r="A57" s="5"/>
      <c r="B57" s="5"/>
      <c r="C57" s="5"/>
      <c r="D57" s="17"/>
      <c r="E57" s="5"/>
      <c r="F57" s="4"/>
      <c r="G57" s="17"/>
      <c r="H57" s="5"/>
      <c r="I57" s="58"/>
      <c r="J57" s="58"/>
      <c r="K57" s="23" t="str">
        <f ca="1">IFERROR(__xludf.DUMMYFUNCTION("""COMPUTED_VALUE"""),"Adlay")</f>
        <v>Adlay</v>
      </c>
      <c r="L57" s="67">
        <f ca="1">IFERROR(__xludf.DUMMYFUNCTION("""COMPUTED_VALUE"""),24)</f>
        <v>24</v>
      </c>
      <c r="M57" s="58"/>
      <c r="N57" s="58"/>
      <c r="O57" s="67"/>
      <c r="P57" s="58"/>
      <c r="Q57" s="58"/>
    </row>
    <row r="58" spans="1:17">
      <c r="A58" s="5"/>
      <c r="B58" s="5"/>
      <c r="C58" s="5"/>
      <c r="D58" s="17"/>
      <c r="E58" s="5"/>
      <c r="F58" s="4"/>
      <c r="G58" s="17"/>
      <c r="H58" s="5"/>
      <c r="I58" s="58"/>
      <c r="J58" s="58"/>
      <c r="K58" s="23" t="str">
        <f ca="1">IFERROR(__xludf.DUMMYFUNCTION("""COMPUTED_VALUE"""),"AssassinCidd")</f>
        <v>AssassinCidd</v>
      </c>
      <c r="L58" s="67">
        <f ca="1">IFERROR(__xludf.DUMMYFUNCTION("""COMPUTED_VALUE"""),24)</f>
        <v>24</v>
      </c>
      <c r="M58" s="58"/>
      <c r="N58" s="58"/>
      <c r="O58" s="67"/>
      <c r="P58" s="58"/>
      <c r="Q58" s="58"/>
    </row>
    <row r="59" spans="1:17">
      <c r="A59" s="5"/>
      <c r="B59" s="5"/>
      <c r="C59" s="5"/>
      <c r="D59" s="17"/>
      <c r="E59" s="5"/>
      <c r="F59" s="4"/>
      <c r="G59" s="17"/>
      <c r="H59" s="5"/>
      <c r="I59" s="58"/>
      <c r="J59" s="58"/>
      <c r="K59" s="23" t="str">
        <f ca="1">IFERROR(__xludf.DUMMYFUNCTION("""COMPUTED_VALUE"""),"Azalea")</f>
        <v>Azalea</v>
      </c>
      <c r="L59" s="67">
        <f ca="1">IFERROR(__xludf.DUMMYFUNCTION("""COMPUTED_VALUE"""),24)</f>
        <v>24</v>
      </c>
      <c r="M59" s="58"/>
      <c r="N59" s="58"/>
      <c r="O59" s="67"/>
      <c r="P59" s="58"/>
      <c r="Q59" s="58"/>
    </row>
    <row r="60" spans="1:17">
      <c r="A60" s="5"/>
      <c r="B60" s="5"/>
      <c r="C60" s="5"/>
      <c r="D60" s="17"/>
      <c r="E60" s="5"/>
      <c r="F60" s="4"/>
      <c r="G60" s="17"/>
      <c r="H60" s="5"/>
      <c r="I60" s="58"/>
      <c r="J60" s="58"/>
      <c r="K60" s="61" t="str">
        <f ca="1">IFERROR(__xludf.DUMMYFUNCTION("""COMPUTED_VALUE"""),"ChurchOfIlryosAxe")</f>
        <v>ChurchOfIlryosAxe</v>
      </c>
      <c r="L60" s="67">
        <f ca="1">IFERROR(__xludf.DUMMYFUNCTION("""COMPUTED_VALUE"""),24)</f>
        <v>24</v>
      </c>
      <c r="M60" s="58"/>
      <c r="N60" s="58"/>
      <c r="O60" s="67"/>
      <c r="P60" s="58"/>
      <c r="Q60" s="58"/>
    </row>
    <row r="61" spans="1:17">
      <c r="A61" s="5"/>
      <c r="B61" s="5"/>
      <c r="C61" s="5"/>
      <c r="D61" s="17"/>
      <c r="E61" s="5"/>
      <c r="F61" s="4"/>
      <c r="G61" s="17"/>
      <c r="H61" s="5"/>
      <c r="I61" s="58"/>
      <c r="J61" s="58"/>
      <c r="K61" s="23" t="str">
        <f ca="1">IFERROR(__xludf.DUMMYFUNCTION("""COMPUTED_VALUE"""),"Corvus")</f>
        <v>Corvus</v>
      </c>
      <c r="L61" s="67">
        <f ca="1">IFERROR(__xludf.DUMMYFUNCTION("""COMPUTED_VALUE"""),24)</f>
        <v>24</v>
      </c>
      <c r="M61" s="58"/>
      <c r="N61" s="58"/>
      <c r="O61" s="67"/>
      <c r="P61" s="58"/>
      <c r="Q61" s="58"/>
    </row>
    <row r="62" spans="1:17">
      <c r="A62" s="5"/>
      <c r="B62" s="5"/>
      <c r="C62" s="5"/>
      <c r="D62" s="17"/>
      <c r="E62" s="5"/>
      <c r="F62" s="4"/>
      <c r="G62" s="17"/>
      <c r="H62" s="5"/>
      <c r="I62" s="58"/>
      <c r="J62" s="58"/>
      <c r="K62" s="23" t="str">
        <f ca="1">IFERROR(__xludf.DUMMYFUNCTION("""COMPUTED_VALUE"""),"Jena")</f>
        <v>Jena</v>
      </c>
      <c r="L62" s="67">
        <f ca="1">IFERROR(__xludf.DUMMYFUNCTION("""COMPUTED_VALUE"""),24)</f>
        <v>24</v>
      </c>
      <c r="M62" s="58"/>
      <c r="N62" s="58"/>
      <c r="O62" s="67"/>
      <c r="P62" s="58"/>
      <c r="Q62" s="58"/>
    </row>
    <row r="63" spans="1:17">
      <c r="A63" s="5"/>
      <c r="B63" s="5"/>
      <c r="C63" s="5"/>
      <c r="D63" s="17"/>
      <c r="E63" s="5"/>
      <c r="F63" s="4"/>
      <c r="G63" s="17"/>
      <c r="H63" s="5"/>
      <c r="I63" s="58"/>
      <c r="J63" s="58"/>
      <c r="K63" s="23" t="str">
        <f ca="1">IFERROR(__xludf.DUMMYFUNCTION("""COMPUTED_VALUE"""),"Judith")</f>
        <v>Judith</v>
      </c>
      <c r="L63" s="67">
        <f ca="1">IFERROR(__xludf.DUMMYFUNCTION("""COMPUTED_VALUE"""),24)</f>
        <v>24</v>
      </c>
      <c r="M63" s="58"/>
      <c r="N63" s="58"/>
      <c r="O63" s="67"/>
      <c r="P63" s="58"/>
      <c r="Q63" s="58"/>
    </row>
    <row r="64" spans="1:17">
      <c r="A64" s="5"/>
      <c r="B64" s="5"/>
      <c r="C64" s="5"/>
      <c r="D64" s="17"/>
      <c r="E64" s="5"/>
      <c r="F64" s="4"/>
      <c r="G64" s="17"/>
      <c r="H64" s="5"/>
      <c r="I64" s="58"/>
      <c r="J64" s="58"/>
      <c r="K64" s="23" t="str">
        <f ca="1">IFERROR(__xludf.DUMMYFUNCTION("""COMPUTED_VALUE"""),"KittyClarissa")</f>
        <v>KittyClarissa</v>
      </c>
      <c r="L64" s="67">
        <f ca="1">IFERROR(__xludf.DUMMYFUNCTION("""COMPUTED_VALUE"""),24)</f>
        <v>24</v>
      </c>
      <c r="M64" s="58"/>
      <c r="N64" s="58"/>
      <c r="O64" s="67"/>
      <c r="P64" s="58"/>
      <c r="Q64" s="58"/>
    </row>
    <row r="65" spans="1:17">
      <c r="A65" s="5"/>
      <c r="B65" s="5"/>
      <c r="C65" s="5"/>
      <c r="D65" s="17"/>
      <c r="E65" s="5"/>
      <c r="F65" s="4"/>
      <c r="G65" s="17"/>
      <c r="H65" s="5"/>
      <c r="I65" s="58"/>
      <c r="J65" s="58"/>
      <c r="K65" s="23" t="str">
        <f ca="1">IFERROR(__xludf.DUMMYFUNCTION("""COMPUTED_VALUE"""),"Luna")</f>
        <v>Luna</v>
      </c>
      <c r="L65" s="67">
        <f ca="1">IFERROR(__xludf.DUMMYFUNCTION("""COMPUTED_VALUE"""),24)</f>
        <v>24</v>
      </c>
      <c r="M65" s="58"/>
      <c r="N65" s="58"/>
      <c r="O65" s="67"/>
      <c r="P65" s="58"/>
      <c r="Q65" s="58"/>
    </row>
    <row r="66" spans="1:17">
      <c r="A66" s="5"/>
      <c r="B66" s="5"/>
      <c r="C66" s="5"/>
      <c r="D66" s="17"/>
      <c r="E66" s="5"/>
      <c r="F66" s="4"/>
      <c r="G66" s="17"/>
      <c r="H66" s="5"/>
      <c r="I66" s="58"/>
      <c r="J66" s="58"/>
      <c r="K66" s="23" t="str">
        <f ca="1">IFERROR(__xludf.DUMMYFUNCTION("""COMPUTED_VALUE"""),"Maya")</f>
        <v>Maya</v>
      </c>
      <c r="L66" s="67">
        <f ca="1">IFERROR(__xludf.DUMMYFUNCTION("""COMPUTED_VALUE"""),24)</f>
        <v>24</v>
      </c>
      <c r="M66" s="58"/>
      <c r="N66" s="58"/>
      <c r="O66" s="67"/>
      <c r="P66" s="58"/>
      <c r="Q66" s="58"/>
    </row>
    <row r="67" spans="1:17">
      <c r="A67" s="5"/>
      <c r="B67" s="5"/>
      <c r="C67" s="5"/>
      <c r="D67" s="17"/>
      <c r="E67" s="5"/>
      <c r="F67" s="4"/>
      <c r="G67" s="17"/>
      <c r="H67" s="5"/>
      <c r="I67" s="58"/>
      <c r="J67" s="58"/>
      <c r="K67" s="23" t="str">
        <f ca="1">IFERROR(__xludf.DUMMYFUNCTION("""COMPUTED_VALUE"""),"Nemunas")</f>
        <v>Nemunas</v>
      </c>
      <c r="L67" s="67">
        <f ca="1">IFERROR(__xludf.DUMMYFUNCTION("""COMPUTED_VALUE"""),24)</f>
        <v>24</v>
      </c>
      <c r="M67" s="58"/>
      <c r="N67" s="58"/>
      <c r="O67" s="67"/>
      <c r="P67" s="58"/>
      <c r="Q67" s="58"/>
    </row>
    <row r="68" spans="1:17">
      <c r="A68" s="5"/>
      <c r="B68" s="5"/>
      <c r="C68" s="5"/>
      <c r="D68" s="17"/>
      <c r="E68" s="5"/>
      <c r="F68" s="4"/>
      <c r="G68" s="17"/>
      <c r="H68" s="5"/>
      <c r="I68" s="58"/>
      <c r="J68" s="58"/>
      <c r="K68" s="23" t="str">
        <f ca="1">IFERROR(__xludf.DUMMYFUNCTION("""COMPUTED_VALUE"""),"Requiemroar")</f>
        <v>Requiemroar</v>
      </c>
      <c r="L68" s="67">
        <f ca="1">IFERROR(__xludf.DUMMYFUNCTION("""COMPUTED_VALUE"""),24)</f>
        <v>24</v>
      </c>
      <c r="M68" s="58"/>
      <c r="N68" s="58"/>
      <c r="O68" s="67"/>
      <c r="P68" s="58"/>
      <c r="Q68" s="58"/>
    </row>
    <row r="69" spans="1:17">
      <c r="A69" s="5"/>
      <c r="B69" s="5"/>
      <c r="C69" s="5"/>
      <c r="D69" s="17"/>
      <c r="E69" s="5"/>
      <c r="F69" s="4"/>
      <c r="G69" s="17"/>
      <c r="H69" s="5"/>
      <c r="I69" s="58"/>
      <c r="J69" s="58"/>
      <c r="K69" s="23" t="str">
        <f ca="1">IFERROR(__xludf.DUMMYFUNCTION("""COMPUTED_VALUE"""),"Romann")</f>
        <v>Romann</v>
      </c>
      <c r="L69" s="67">
        <f ca="1">IFERROR(__xludf.DUMMYFUNCTION("""COMPUTED_VALUE"""),24)</f>
        <v>24</v>
      </c>
      <c r="M69" s="58"/>
      <c r="N69" s="58"/>
      <c r="O69" s="67"/>
      <c r="P69" s="58"/>
      <c r="Q69" s="58"/>
    </row>
    <row r="70" spans="1:17">
      <c r="A70" s="5"/>
      <c r="B70" s="5"/>
      <c r="C70" s="5"/>
      <c r="D70" s="17"/>
      <c r="E70" s="5"/>
      <c r="F70" s="4"/>
      <c r="G70" s="17"/>
      <c r="H70" s="5"/>
      <c r="I70" s="58"/>
      <c r="J70" s="58"/>
      <c r="K70" s="23" t="str">
        <f ca="1">IFERROR(__xludf.DUMMYFUNCTION("""COMPUTED_VALUE"""),"Sez")</f>
        <v>Sez</v>
      </c>
      <c r="L70" s="67">
        <f ca="1">IFERROR(__xludf.DUMMYFUNCTION("""COMPUTED_VALUE"""),24)</f>
        <v>24</v>
      </c>
      <c r="M70" s="58"/>
      <c r="N70" s="58"/>
      <c r="O70" s="67"/>
      <c r="P70" s="58"/>
      <c r="Q70" s="58"/>
    </row>
    <row r="71" spans="1:17">
      <c r="A71" s="5"/>
      <c r="B71" s="5"/>
      <c r="C71" s="5"/>
      <c r="D71" s="17"/>
      <c r="E71" s="5"/>
      <c r="F71" s="4"/>
      <c r="G71" s="17"/>
      <c r="H71" s="5"/>
      <c r="I71" s="58"/>
      <c r="J71" s="58"/>
      <c r="K71" s="23" t="str">
        <f ca="1">IFERROR(__xludf.DUMMYFUNCTION("""COMPUTED_VALUE"""),"ShadowRose")</f>
        <v>ShadowRose</v>
      </c>
      <c r="L71" s="67">
        <f ca="1">IFERROR(__xludf.DUMMYFUNCTION("""COMPUTED_VALUE"""),24)</f>
        <v>24</v>
      </c>
      <c r="M71" s="58"/>
      <c r="N71" s="58"/>
      <c r="O71" s="67"/>
      <c r="P71" s="58"/>
      <c r="Q71" s="58"/>
    </row>
    <row r="72" spans="1:17">
      <c r="A72" s="5"/>
      <c r="B72" s="5"/>
      <c r="C72" s="5"/>
      <c r="D72" s="17"/>
      <c r="E72" s="5"/>
      <c r="F72" s="4"/>
      <c r="G72" s="17"/>
      <c r="H72" s="5"/>
      <c r="I72" s="58"/>
      <c r="J72" s="58"/>
      <c r="K72" s="23" t="str">
        <f ca="1">IFERROR(__xludf.DUMMYFUNCTION("""COMPUTED_VALUE"""),"ShootingStarAchates")</f>
        <v>ShootingStarAchates</v>
      </c>
      <c r="L72" s="67">
        <f ca="1">IFERROR(__xludf.DUMMYFUNCTION("""COMPUTED_VALUE"""),24)</f>
        <v>24</v>
      </c>
      <c r="M72" s="58"/>
      <c r="N72" s="58"/>
      <c r="O72" s="67"/>
      <c r="P72" s="58"/>
      <c r="Q72" s="58"/>
    </row>
    <row r="73" spans="1:17">
      <c r="A73" s="5"/>
      <c r="B73" s="5"/>
      <c r="C73" s="5"/>
      <c r="D73" s="17"/>
      <c r="E73" s="5"/>
      <c r="F73" s="4"/>
      <c r="G73" s="17"/>
      <c r="H73" s="5"/>
      <c r="I73" s="58"/>
      <c r="J73" s="58"/>
      <c r="K73" s="23" t="str">
        <f ca="1">IFERROR(__xludf.DUMMYFUNCTION("""COMPUTED_VALUE"""),"Yufine")</f>
        <v>Yufine</v>
      </c>
      <c r="L73" s="67">
        <f ca="1">IFERROR(__xludf.DUMMYFUNCTION("""COMPUTED_VALUE"""),24)</f>
        <v>24</v>
      </c>
      <c r="M73" s="58"/>
      <c r="N73" s="58"/>
      <c r="O73" s="67"/>
      <c r="P73" s="58"/>
      <c r="Q73" s="58"/>
    </row>
    <row r="74" spans="1:17">
      <c r="A74" s="5"/>
      <c r="B74" s="5"/>
      <c r="C74" s="5"/>
      <c r="D74" s="17"/>
      <c r="E74" s="5"/>
      <c r="F74" s="4"/>
      <c r="G74" s="17"/>
      <c r="H74" s="5"/>
      <c r="I74" s="58"/>
      <c r="J74" s="58"/>
      <c r="K74" s="23" t="str">
        <f ca="1">IFERROR(__xludf.DUMMYFUNCTION("""COMPUTED_VALUE"""),"Aramintha")</f>
        <v>Aramintha</v>
      </c>
      <c r="L74" s="67">
        <f ca="1">IFERROR(__xludf.DUMMYFUNCTION("""COMPUTED_VALUE"""),23)</f>
        <v>23</v>
      </c>
      <c r="M74" s="58"/>
      <c r="N74" s="58"/>
      <c r="O74" s="67"/>
      <c r="P74" s="58"/>
      <c r="Q74" s="58"/>
    </row>
    <row r="75" spans="1:17">
      <c r="A75" s="5"/>
      <c r="B75" s="5"/>
      <c r="C75" s="5"/>
      <c r="D75" s="17"/>
      <c r="E75" s="5"/>
      <c r="F75" s="4"/>
      <c r="G75" s="17"/>
      <c r="H75" s="5"/>
      <c r="I75" s="58"/>
      <c r="J75" s="58"/>
      <c r="K75" s="23" t="str">
        <f ca="1">IFERROR(__xludf.DUMMYFUNCTION("""COMPUTED_VALUE"""),"Celeste")</f>
        <v>Celeste</v>
      </c>
      <c r="L75" s="67">
        <f ca="1">IFERROR(__xludf.DUMMYFUNCTION("""COMPUTED_VALUE"""),23)</f>
        <v>23</v>
      </c>
      <c r="M75" s="58"/>
      <c r="N75" s="58"/>
      <c r="O75" s="67"/>
      <c r="P75" s="58"/>
      <c r="Q75" s="58"/>
    </row>
    <row r="76" spans="1:17">
      <c r="A76" s="5"/>
      <c r="B76" s="5"/>
      <c r="C76" s="5"/>
      <c r="D76" s="17"/>
      <c r="E76" s="5"/>
      <c r="F76" s="4"/>
      <c r="G76" s="17"/>
      <c r="H76" s="5"/>
      <c r="I76" s="58"/>
      <c r="J76" s="58"/>
      <c r="K76" s="23" t="str">
        <f ca="1">IFERROR(__xludf.DUMMYFUNCTION("""COMPUTED_VALUE"""),"Coli")</f>
        <v>Coli</v>
      </c>
      <c r="L76" s="67">
        <f ca="1">IFERROR(__xludf.DUMMYFUNCTION("""COMPUTED_VALUE"""),23)</f>
        <v>23</v>
      </c>
      <c r="M76" s="58"/>
      <c r="N76" s="58"/>
      <c r="O76" s="67"/>
      <c r="P76" s="58"/>
      <c r="Q76" s="58"/>
    </row>
    <row r="77" spans="1:17">
      <c r="A77" s="5"/>
      <c r="B77" s="5"/>
      <c r="C77" s="5"/>
      <c r="D77" s="17"/>
      <c r="E77" s="5"/>
      <c r="F77" s="4"/>
      <c r="G77" s="17"/>
      <c r="H77" s="5"/>
      <c r="I77" s="58"/>
      <c r="J77" s="58"/>
      <c r="K77" s="23" t="str">
        <f ca="1">IFERROR(__xludf.DUMMYFUNCTION("""COMPUTED_VALUE"""),"CrimsonArmin")</f>
        <v>CrimsonArmin</v>
      </c>
      <c r="L77" s="67">
        <f ca="1">IFERROR(__xludf.DUMMYFUNCTION("""COMPUTED_VALUE"""),23)</f>
        <v>23</v>
      </c>
      <c r="M77" s="58"/>
      <c r="N77" s="58"/>
      <c r="O77" s="67"/>
      <c r="P77" s="58"/>
      <c r="Q77" s="58"/>
    </row>
    <row r="78" spans="1:17">
      <c r="A78" s="5"/>
      <c r="B78" s="5"/>
      <c r="C78" s="5"/>
      <c r="D78" s="17"/>
      <c r="E78" s="5"/>
      <c r="F78" s="4"/>
      <c r="G78" s="17"/>
      <c r="H78" s="5"/>
      <c r="I78" s="58"/>
      <c r="J78" s="58"/>
      <c r="K78" s="23" t="str">
        <f ca="1">IFERROR(__xludf.DUMMYFUNCTION("""COMPUTED_VALUE"""),"Hazel")</f>
        <v>Hazel</v>
      </c>
      <c r="L78" s="67">
        <f ca="1">IFERROR(__xludf.DUMMYFUNCTION("""COMPUTED_VALUE"""),23)</f>
        <v>23</v>
      </c>
      <c r="M78" s="58"/>
      <c r="N78" s="58"/>
      <c r="O78" s="67"/>
      <c r="P78" s="58"/>
      <c r="Q78" s="58"/>
    </row>
    <row r="79" spans="1:17">
      <c r="A79" s="5"/>
      <c r="B79" s="5"/>
      <c r="C79" s="5"/>
      <c r="D79" s="17"/>
      <c r="E79" s="5"/>
      <c r="F79" s="4"/>
      <c r="G79" s="17"/>
      <c r="H79" s="5"/>
      <c r="I79" s="58"/>
      <c r="J79" s="58"/>
      <c r="K79" s="23" t="str">
        <f ca="1">IFERROR(__xludf.DUMMYFUNCTION("""COMPUTED_VALUE"""),"Helga")</f>
        <v>Helga</v>
      </c>
      <c r="L79" s="67">
        <f ca="1">IFERROR(__xludf.DUMMYFUNCTION("""COMPUTED_VALUE"""),23)</f>
        <v>23</v>
      </c>
      <c r="M79" s="58"/>
      <c r="N79" s="58"/>
      <c r="O79" s="67"/>
      <c r="P79" s="58"/>
      <c r="Q79" s="58"/>
    </row>
    <row r="80" spans="1:17">
      <c r="A80" s="5"/>
      <c r="B80" s="5"/>
      <c r="C80" s="5"/>
      <c r="D80" s="17"/>
      <c r="E80" s="5"/>
      <c r="F80" s="4"/>
      <c r="G80" s="17"/>
      <c r="H80" s="5"/>
      <c r="I80" s="58"/>
      <c r="J80" s="58"/>
      <c r="K80" s="23" t="str">
        <f ca="1">IFERROR(__xludf.DUMMYFUNCTION("""COMPUTED_VALUE"""),"Kluri")</f>
        <v>Kluri</v>
      </c>
      <c r="L80" s="67">
        <f ca="1">IFERROR(__xludf.DUMMYFUNCTION("""COMPUTED_VALUE"""),23)</f>
        <v>23</v>
      </c>
      <c r="M80" s="58"/>
      <c r="N80" s="58"/>
      <c r="O80" s="67"/>
      <c r="P80" s="58"/>
      <c r="Q80" s="58"/>
    </row>
    <row r="81" spans="1:17">
      <c r="A81" s="5"/>
      <c r="B81" s="5"/>
      <c r="C81" s="5"/>
      <c r="D81" s="17"/>
      <c r="E81" s="5"/>
      <c r="F81" s="4"/>
      <c r="G81" s="17"/>
      <c r="H81" s="5"/>
      <c r="I81" s="58"/>
      <c r="J81" s="58"/>
      <c r="K81" s="23" t="str">
        <f ca="1">IFERROR(__xludf.DUMMYFUNCTION("""COMPUTED_VALUE"""),"Krau")</f>
        <v>Krau</v>
      </c>
      <c r="L81" s="67">
        <f ca="1">IFERROR(__xludf.DUMMYFUNCTION("""COMPUTED_VALUE"""),23)</f>
        <v>23</v>
      </c>
      <c r="M81" s="58"/>
      <c r="N81" s="58"/>
      <c r="O81" s="67"/>
      <c r="P81" s="58"/>
      <c r="Q81" s="58"/>
    </row>
    <row r="82" spans="1:17">
      <c r="A82" s="5"/>
      <c r="B82" s="5"/>
      <c r="C82" s="5"/>
      <c r="D82" s="17"/>
      <c r="E82" s="5"/>
      <c r="F82" s="4"/>
      <c r="G82" s="17"/>
      <c r="H82" s="5"/>
      <c r="I82" s="58"/>
      <c r="J82" s="58"/>
      <c r="K82" s="23" t="str">
        <f ca="1">IFERROR(__xludf.DUMMYFUNCTION("""COMPUTED_VALUE"""),"MartialArtistKen")</f>
        <v>MartialArtistKen</v>
      </c>
      <c r="L82" s="67">
        <f ca="1">IFERROR(__xludf.DUMMYFUNCTION("""COMPUTED_VALUE"""),23)</f>
        <v>23</v>
      </c>
      <c r="M82" s="58"/>
      <c r="N82" s="58"/>
      <c r="O82" s="67"/>
      <c r="P82" s="58"/>
      <c r="Q82" s="58"/>
    </row>
    <row r="83" spans="1:17">
      <c r="A83" s="5"/>
      <c r="B83" s="5"/>
      <c r="C83" s="5"/>
      <c r="D83" s="17"/>
      <c r="E83" s="5"/>
      <c r="F83" s="4"/>
      <c r="G83" s="17"/>
      <c r="H83" s="5"/>
      <c r="I83" s="58"/>
      <c r="J83" s="58"/>
      <c r="K83" s="23" t="str">
        <f ca="1">IFERROR(__xludf.DUMMYFUNCTION("""COMPUTED_VALUE"""),"Mucacha")</f>
        <v>Mucacha</v>
      </c>
      <c r="L83" s="67">
        <f ca="1">IFERROR(__xludf.DUMMYFUNCTION("""COMPUTED_VALUE"""),23)</f>
        <v>23</v>
      </c>
      <c r="M83" s="58"/>
      <c r="N83" s="58"/>
      <c r="O83" s="67"/>
      <c r="P83" s="58"/>
      <c r="Q83" s="58"/>
    </row>
    <row r="84" spans="1:17">
      <c r="A84" s="5"/>
      <c r="B84" s="5"/>
      <c r="C84" s="5"/>
      <c r="D84" s="17"/>
      <c r="E84" s="5"/>
      <c r="F84" s="4"/>
      <c r="G84" s="17"/>
      <c r="H84" s="5"/>
      <c r="I84" s="58"/>
      <c r="J84" s="58"/>
      <c r="K84" s="23" t="str">
        <f ca="1">IFERROR(__xludf.DUMMYFUNCTION("""COMPUTED_VALUE"""),"Rikoris")</f>
        <v>Rikoris</v>
      </c>
      <c r="L84" s="67">
        <f ca="1">IFERROR(__xludf.DUMMYFUNCTION("""COMPUTED_VALUE"""),23)</f>
        <v>23</v>
      </c>
      <c r="M84" s="58"/>
      <c r="N84" s="58"/>
      <c r="O84" s="67"/>
      <c r="P84" s="58"/>
      <c r="Q84" s="58"/>
    </row>
    <row r="85" spans="1:17">
      <c r="A85" s="5"/>
      <c r="B85" s="5"/>
      <c r="C85" s="5"/>
      <c r="D85" s="17"/>
      <c r="E85" s="5"/>
      <c r="F85" s="4"/>
      <c r="G85" s="17"/>
      <c r="H85" s="5"/>
      <c r="I85" s="58"/>
      <c r="J85" s="58"/>
      <c r="K85" s="23" t="str">
        <f ca="1">IFERROR(__xludf.DUMMYFUNCTION("""COMPUTED_VALUE"""),"Silk")</f>
        <v>Silk</v>
      </c>
      <c r="L85" s="67">
        <f ca="1">IFERROR(__xludf.DUMMYFUNCTION("""COMPUTED_VALUE"""),23)</f>
        <v>23</v>
      </c>
      <c r="M85" s="58"/>
      <c r="N85" s="58"/>
      <c r="O85" s="67"/>
      <c r="P85" s="58"/>
      <c r="Q85" s="58"/>
    </row>
    <row r="86" spans="1:17">
      <c r="A86" s="5"/>
      <c r="B86" s="5"/>
      <c r="C86" s="5"/>
      <c r="D86" s="17"/>
      <c r="E86" s="5"/>
      <c r="F86" s="4"/>
      <c r="G86" s="17"/>
      <c r="H86" s="5"/>
      <c r="I86" s="58"/>
      <c r="J86" s="58"/>
      <c r="K86" s="23" t="str">
        <f ca="1">IFERROR(__xludf.DUMMYFUNCTION("""COMPUTED_VALUE"""),"Tamarinne")</f>
        <v>Tamarinne</v>
      </c>
      <c r="L86" s="67">
        <f ca="1">IFERROR(__xludf.DUMMYFUNCTION("""COMPUTED_VALUE"""),23)</f>
        <v>23</v>
      </c>
      <c r="M86" s="58"/>
      <c r="N86" s="58"/>
      <c r="O86" s="67"/>
      <c r="P86" s="58"/>
      <c r="Q86" s="58"/>
    </row>
    <row r="87" spans="1:17">
      <c r="A87" s="5"/>
      <c r="B87" s="5"/>
      <c r="C87" s="5"/>
      <c r="D87" s="17"/>
      <c r="E87" s="5"/>
      <c r="F87" s="4"/>
      <c r="G87" s="17"/>
      <c r="H87" s="5"/>
      <c r="I87" s="58"/>
      <c r="J87" s="58"/>
      <c r="K87" s="23" t="str">
        <f ca="1">IFERROR(__xludf.DUMMYFUNCTION("""COMPUTED_VALUE"""),"Wanda")</f>
        <v>Wanda</v>
      </c>
      <c r="L87" s="67">
        <f ca="1">IFERROR(__xludf.DUMMYFUNCTION("""COMPUTED_VALUE"""),23)</f>
        <v>23</v>
      </c>
      <c r="M87" s="58"/>
      <c r="N87" s="58"/>
      <c r="O87" s="67"/>
      <c r="P87" s="58"/>
      <c r="Q87" s="58"/>
    </row>
    <row r="88" spans="1:17">
      <c r="A88" s="5"/>
      <c r="B88" s="5"/>
      <c r="C88" s="5"/>
      <c r="D88" s="17"/>
      <c r="E88" s="5"/>
      <c r="F88" s="4"/>
      <c r="G88" s="17"/>
      <c r="H88" s="5"/>
      <c r="I88" s="58"/>
      <c r="J88" s="58"/>
      <c r="K88" s="23" t="str">
        <f ca="1">IFERROR(__xludf.DUMMYFUNCTION("""COMPUTED_VALUE"""),"WandererSilk")</f>
        <v>WandererSilk</v>
      </c>
      <c r="L88" s="67">
        <f ca="1">IFERROR(__xludf.DUMMYFUNCTION("""COMPUTED_VALUE"""),23)</f>
        <v>23</v>
      </c>
      <c r="M88" s="58"/>
      <c r="N88" s="58"/>
      <c r="O88" s="67"/>
      <c r="P88" s="58"/>
      <c r="Q88" s="58"/>
    </row>
    <row r="89" spans="1:17">
      <c r="A89" s="5"/>
      <c r="B89" s="5"/>
      <c r="C89" s="5"/>
      <c r="D89" s="17"/>
      <c r="E89" s="5"/>
      <c r="F89" s="4"/>
      <c r="G89" s="17"/>
      <c r="H89" s="5"/>
      <c r="I89" s="58"/>
      <c r="J89" s="58"/>
      <c r="K89" s="23" t="str">
        <f ca="1">IFERROR(__xludf.DUMMYFUNCTION("""COMPUTED_VALUE"""),"Angelica")</f>
        <v>Angelica</v>
      </c>
      <c r="L89" s="67">
        <f ca="1">IFERROR(__xludf.DUMMYFUNCTION("""COMPUTED_VALUE"""),22)</f>
        <v>22</v>
      </c>
      <c r="M89" s="58"/>
      <c r="N89" s="58"/>
      <c r="O89" s="67"/>
      <c r="P89" s="58"/>
      <c r="Q89" s="58"/>
    </row>
    <row r="90" spans="1:17">
      <c r="A90" s="5"/>
      <c r="B90" s="5"/>
      <c r="C90" s="5"/>
      <c r="D90" s="17"/>
      <c r="E90" s="5"/>
      <c r="F90" s="4"/>
      <c r="G90" s="17"/>
      <c r="H90" s="5"/>
      <c r="I90" s="58"/>
      <c r="J90" s="58"/>
      <c r="K90" s="23" t="str">
        <f ca="1">IFERROR(__xludf.DUMMYFUNCTION("""COMPUTED_VALUE"""),"DarkCorvus")</f>
        <v>DarkCorvus</v>
      </c>
      <c r="L90" s="67">
        <f ca="1">IFERROR(__xludf.DUMMYFUNCTION("""COMPUTED_VALUE"""),22)</f>
        <v>22</v>
      </c>
      <c r="M90" s="58"/>
      <c r="N90" s="58"/>
      <c r="O90" s="67"/>
      <c r="P90" s="58"/>
      <c r="Q90" s="58"/>
    </row>
    <row r="91" spans="1:17">
      <c r="A91" s="5"/>
      <c r="B91" s="5"/>
      <c r="C91" s="5"/>
      <c r="D91" s="17"/>
      <c r="E91" s="5"/>
      <c r="F91" s="4"/>
      <c r="G91" s="17"/>
      <c r="H91" s="5"/>
      <c r="I91" s="58"/>
      <c r="J91" s="58"/>
      <c r="K91" s="23" t="str">
        <f ca="1">IFERROR(__xludf.DUMMYFUNCTION("""COMPUTED_VALUE"""),"Rin")</f>
        <v>Rin</v>
      </c>
      <c r="L91" s="67">
        <f ca="1">IFERROR(__xludf.DUMMYFUNCTION("""COMPUTED_VALUE"""),22)</f>
        <v>22</v>
      </c>
      <c r="M91" s="58"/>
      <c r="N91" s="58"/>
      <c r="O91" s="67"/>
      <c r="P91" s="58"/>
      <c r="Q91" s="58"/>
    </row>
    <row r="92" spans="1:17">
      <c r="A92" s="5"/>
      <c r="B92" s="5"/>
      <c r="C92" s="5"/>
      <c r="D92" s="17"/>
      <c r="E92" s="5"/>
      <c r="F92" s="4"/>
      <c r="G92" s="17"/>
      <c r="H92" s="5"/>
      <c r="I92" s="58"/>
      <c r="J92" s="58"/>
      <c r="K92" s="23" t="str">
        <f ca="1">IFERROR(__xludf.DUMMYFUNCTION("""COMPUTED_VALUE"""),"SpectreTenebria")</f>
        <v>SpectreTenebria</v>
      </c>
      <c r="L92" s="67">
        <f ca="1">IFERROR(__xludf.DUMMYFUNCTION("""COMPUTED_VALUE"""),22)</f>
        <v>22</v>
      </c>
      <c r="M92" s="58"/>
      <c r="N92" s="58"/>
      <c r="O92" s="67"/>
      <c r="P92" s="58"/>
      <c r="Q92" s="58"/>
    </row>
    <row r="93" spans="1:17">
      <c r="A93" s="5"/>
      <c r="B93" s="5"/>
      <c r="C93" s="5"/>
      <c r="D93" s="17"/>
      <c r="E93" s="5"/>
      <c r="F93" s="4"/>
      <c r="G93" s="17"/>
      <c r="H93" s="5"/>
      <c r="I93" s="58"/>
      <c r="J93" s="58"/>
      <c r="K93" s="23" t="str">
        <f ca="1">IFERROR(__xludf.DUMMYFUNCTION("""COMPUTED_VALUE"""),"Basar")</f>
        <v>Basar</v>
      </c>
      <c r="L93" s="67">
        <f ca="1">IFERROR(__xludf.DUMMYFUNCTION("""COMPUTED_VALUE"""),21)</f>
        <v>21</v>
      </c>
      <c r="M93" s="58"/>
      <c r="N93" s="58"/>
      <c r="O93" s="67"/>
      <c r="P93" s="58"/>
      <c r="Q93" s="58"/>
    </row>
    <row r="94" spans="1:17">
      <c r="A94" s="5"/>
      <c r="B94" s="5"/>
      <c r="C94" s="5"/>
      <c r="D94" s="17"/>
      <c r="E94" s="5"/>
      <c r="F94" s="4"/>
      <c r="G94" s="17"/>
      <c r="H94" s="5"/>
      <c r="I94" s="58"/>
      <c r="J94" s="58"/>
      <c r="K94" s="23" t="str">
        <f ca="1">IFERROR(__xludf.DUMMYFUNCTION("""COMPUTED_VALUE"""),"ButcherCorpsInquisitor")</f>
        <v>ButcherCorpsInquisitor</v>
      </c>
      <c r="L94" s="67">
        <f ca="1">IFERROR(__xludf.DUMMYFUNCTION("""COMPUTED_VALUE"""),21)</f>
        <v>21</v>
      </c>
      <c r="M94" s="58"/>
      <c r="N94" s="58"/>
      <c r="O94" s="67"/>
      <c r="P94" s="58"/>
      <c r="Q94" s="58"/>
    </row>
    <row r="95" spans="1:17">
      <c r="A95" s="5"/>
      <c r="B95" s="5"/>
      <c r="C95" s="5"/>
      <c r="D95" s="17"/>
      <c r="E95" s="5"/>
      <c r="F95" s="4"/>
      <c r="G95" s="17"/>
      <c r="H95" s="5"/>
      <c r="I95" s="58"/>
      <c r="J95" s="58"/>
      <c r="K95" s="23" t="str">
        <f ca="1">IFERROR(__xludf.DUMMYFUNCTION("""COMPUTED_VALUE"""),"Cidd")</f>
        <v>Cidd</v>
      </c>
      <c r="L95" s="67">
        <f ca="1">IFERROR(__xludf.DUMMYFUNCTION("""COMPUTED_VALUE"""),21)</f>
        <v>21</v>
      </c>
      <c r="M95" s="58"/>
      <c r="N95" s="58"/>
      <c r="O95" s="67"/>
      <c r="P95" s="58"/>
      <c r="Q95" s="58"/>
    </row>
    <row r="96" spans="1:17">
      <c r="A96" s="5"/>
      <c r="B96" s="5"/>
      <c r="C96" s="5"/>
      <c r="D96" s="17"/>
      <c r="E96" s="5"/>
      <c r="F96" s="4"/>
      <c r="G96" s="17"/>
      <c r="H96" s="5"/>
      <c r="I96" s="58"/>
      <c r="J96" s="58"/>
      <c r="K96" s="23" t="str">
        <f ca="1">IFERROR(__xludf.DUMMYFUNCTION("""COMPUTED_VALUE"""),"Clarissa")</f>
        <v>Clarissa</v>
      </c>
      <c r="L96" s="67">
        <f ca="1">IFERROR(__xludf.DUMMYFUNCTION("""COMPUTED_VALUE"""),21)</f>
        <v>21</v>
      </c>
      <c r="M96" s="58"/>
      <c r="N96" s="58"/>
      <c r="O96" s="67"/>
      <c r="P96" s="58"/>
      <c r="Q96" s="58"/>
    </row>
    <row r="97" spans="1:17">
      <c r="A97" s="5"/>
      <c r="B97" s="5"/>
      <c r="C97" s="5"/>
      <c r="D97" s="17"/>
      <c r="E97" s="5"/>
      <c r="F97" s="4"/>
      <c r="G97" s="17"/>
      <c r="H97" s="5"/>
      <c r="I97" s="58"/>
      <c r="J97" s="58"/>
      <c r="K97" s="23" t="str">
        <f ca="1">IFERROR(__xludf.DUMMYFUNCTION("""COMPUTED_VALUE"""),"Dingo")</f>
        <v>Dingo</v>
      </c>
      <c r="L97" s="67">
        <f ca="1">IFERROR(__xludf.DUMMYFUNCTION("""COMPUTED_VALUE"""),21)</f>
        <v>21</v>
      </c>
      <c r="M97" s="58"/>
      <c r="N97" s="58"/>
      <c r="O97" s="67"/>
      <c r="P97" s="58"/>
      <c r="Q97" s="58"/>
    </row>
    <row r="98" spans="1:17">
      <c r="A98" s="5"/>
      <c r="B98" s="5"/>
      <c r="C98" s="5"/>
      <c r="D98" s="17"/>
      <c r="E98" s="5"/>
      <c r="F98" s="4"/>
      <c r="G98" s="17"/>
      <c r="H98" s="5"/>
      <c r="I98" s="58"/>
      <c r="J98" s="58"/>
      <c r="K98" s="23" t="str">
        <f ca="1">IFERROR(__xludf.DUMMYFUNCTION("""COMPUTED_VALUE"""),"FighterMaya")</f>
        <v>FighterMaya</v>
      </c>
      <c r="L98" s="67">
        <f ca="1">IFERROR(__xludf.DUMMYFUNCTION("""COMPUTED_VALUE"""),21)</f>
        <v>21</v>
      </c>
      <c r="M98" s="58"/>
      <c r="N98" s="58"/>
      <c r="O98" s="67"/>
      <c r="P98" s="58"/>
      <c r="Q98" s="58"/>
    </row>
    <row r="99" spans="1:17">
      <c r="A99" s="5"/>
      <c r="B99" s="5"/>
      <c r="C99" s="5"/>
      <c r="D99" s="17"/>
      <c r="E99" s="5"/>
      <c r="F99" s="4"/>
      <c r="G99" s="17"/>
      <c r="H99" s="5"/>
      <c r="I99" s="58"/>
      <c r="J99" s="58"/>
      <c r="K99" s="23" t="str">
        <f ca="1">IFERROR(__xludf.DUMMYFUNCTION("""COMPUTED_VALUE"""),"GuiderAither")</f>
        <v>GuiderAither</v>
      </c>
      <c r="L99" s="67">
        <f ca="1">IFERROR(__xludf.DUMMYFUNCTION("""COMPUTED_VALUE"""),21)</f>
        <v>21</v>
      </c>
      <c r="M99" s="58"/>
      <c r="N99" s="58"/>
      <c r="O99" s="67"/>
      <c r="P99" s="58"/>
      <c r="Q99" s="58"/>
    </row>
    <row r="100" spans="1:17">
      <c r="A100" s="5"/>
      <c r="B100" s="5"/>
      <c r="C100" s="5"/>
      <c r="D100" s="17"/>
      <c r="E100" s="5"/>
      <c r="F100" s="4"/>
      <c r="G100" s="17"/>
      <c r="H100" s="5"/>
      <c r="I100" s="58"/>
      <c r="J100" s="58"/>
      <c r="K100" s="23" t="str">
        <f ca="1">IFERROR(__xludf.DUMMYFUNCTION("""COMPUTED_VALUE"""),"Kayron")</f>
        <v>Kayron</v>
      </c>
      <c r="L100" s="67">
        <f ca="1">IFERROR(__xludf.DUMMYFUNCTION("""COMPUTED_VALUE"""),21)</f>
        <v>21</v>
      </c>
      <c r="M100" s="58"/>
      <c r="N100" s="58"/>
      <c r="O100" s="67"/>
      <c r="P100" s="58"/>
      <c r="Q100" s="58"/>
    </row>
    <row r="101" spans="1:17">
      <c r="A101" s="5"/>
      <c r="B101" s="5"/>
      <c r="C101" s="5"/>
      <c r="D101" s="17"/>
      <c r="E101" s="5"/>
      <c r="F101" s="4"/>
      <c r="G101" s="17"/>
      <c r="H101" s="5"/>
      <c r="I101" s="58"/>
      <c r="J101" s="58"/>
      <c r="K101" s="23" t="str">
        <f ca="1">IFERROR(__xludf.DUMMYFUNCTION("""COMPUTED_VALUE"""),"Kiris")</f>
        <v>Kiris</v>
      </c>
      <c r="L101" s="67">
        <f ca="1">IFERROR(__xludf.DUMMYFUNCTION("""COMPUTED_VALUE"""),21)</f>
        <v>21</v>
      </c>
      <c r="M101" s="58"/>
      <c r="N101" s="58"/>
      <c r="O101" s="67"/>
      <c r="P101" s="58"/>
      <c r="Q101" s="58"/>
    </row>
    <row r="102" spans="1:17">
      <c r="A102" s="5"/>
      <c r="B102" s="5"/>
      <c r="C102" s="5"/>
      <c r="D102" s="17"/>
      <c r="E102" s="5"/>
      <c r="F102" s="4"/>
      <c r="G102" s="17"/>
      <c r="H102" s="5"/>
      <c r="I102" s="58"/>
      <c r="J102" s="58"/>
      <c r="K102" s="23" t="str">
        <f ca="1">IFERROR(__xludf.DUMMYFUNCTION("""COMPUTED_VALUE"""),"SpecimenSez")</f>
        <v>SpecimenSez</v>
      </c>
      <c r="L102" s="67">
        <f ca="1">IFERROR(__xludf.DUMMYFUNCTION("""COMPUTED_VALUE"""),21)</f>
        <v>21</v>
      </c>
      <c r="M102" s="58"/>
      <c r="N102" s="58"/>
      <c r="O102" s="67"/>
      <c r="P102" s="58"/>
      <c r="Q102" s="58"/>
    </row>
    <row r="103" spans="1:17">
      <c r="A103" s="5"/>
      <c r="B103" s="5"/>
      <c r="C103" s="5"/>
      <c r="D103" s="17"/>
      <c r="E103" s="5"/>
      <c r="F103" s="4"/>
      <c r="G103" s="17"/>
      <c r="H103" s="5"/>
      <c r="I103" s="58"/>
      <c r="J103" s="58"/>
      <c r="K103" s="23" t="str">
        <f ca="1">IFERROR(__xludf.DUMMYFUNCTION("""COMPUTED_VALUE"""),"Tieria")</f>
        <v>Tieria</v>
      </c>
      <c r="L103" s="67">
        <f ca="1">IFERROR(__xludf.DUMMYFUNCTION("""COMPUTED_VALUE"""),21)</f>
        <v>21</v>
      </c>
      <c r="M103" s="58"/>
      <c r="N103" s="58"/>
      <c r="O103" s="67"/>
      <c r="P103" s="58"/>
      <c r="Q103" s="58"/>
    </row>
    <row r="104" spans="1:17">
      <c r="A104" s="5"/>
      <c r="B104" s="5"/>
      <c r="C104" s="5"/>
      <c r="D104" s="17"/>
      <c r="E104" s="5"/>
      <c r="F104" s="4"/>
      <c r="G104" s="17"/>
      <c r="H104" s="5"/>
      <c r="I104" s="58"/>
      <c r="J104" s="58"/>
      <c r="K104" s="23" t="str">
        <f ca="1">IFERROR(__xludf.DUMMYFUNCTION("""COMPUTED_VALUE"""),"Zerato")</f>
        <v>Zerato</v>
      </c>
      <c r="L104" s="67">
        <f ca="1">IFERROR(__xludf.DUMMYFUNCTION("""COMPUTED_VALUE"""),21)</f>
        <v>21</v>
      </c>
      <c r="M104" s="58"/>
      <c r="N104" s="58"/>
      <c r="O104" s="67"/>
      <c r="P104" s="58"/>
      <c r="Q104" s="58"/>
    </row>
    <row r="105" spans="1:17">
      <c r="A105" s="5"/>
      <c r="B105" s="5"/>
      <c r="C105" s="5"/>
      <c r="D105" s="17"/>
      <c r="E105" s="5"/>
      <c r="F105" s="4"/>
      <c r="G105" s="17"/>
      <c r="H105" s="5"/>
      <c r="I105" s="58"/>
      <c r="J105" s="58"/>
      <c r="K105" s="23" t="str">
        <f ca="1">IFERROR(__xludf.DUMMYFUNCTION("""COMPUTED_VALUE"""),"AssassinColi")</f>
        <v>AssassinColi</v>
      </c>
      <c r="L105" s="67">
        <f ca="1">IFERROR(__xludf.DUMMYFUNCTION("""COMPUTED_VALUE"""),20)</f>
        <v>20</v>
      </c>
      <c r="M105" s="58"/>
      <c r="N105" s="58"/>
      <c r="O105" s="67"/>
      <c r="P105" s="58"/>
      <c r="Q105" s="58"/>
    </row>
    <row r="106" spans="1:17">
      <c r="A106" s="5"/>
      <c r="B106" s="5"/>
      <c r="C106" s="5"/>
      <c r="D106" s="17"/>
      <c r="E106" s="5"/>
      <c r="F106" s="4"/>
      <c r="G106" s="17"/>
      <c r="H106" s="5"/>
      <c r="I106" s="58"/>
      <c r="J106" s="58"/>
      <c r="K106" s="23" t="str">
        <f ca="1">IFERROR(__xludf.DUMMYFUNCTION("""COMPUTED_VALUE"""),"Doris")</f>
        <v>Doris</v>
      </c>
      <c r="L106" s="67">
        <f ca="1">IFERROR(__xludf.DUMMYFUNCTION("""COMPUTED_VALUE"""),20)</f>
        <v>20</v>
      </c>
      <c r="M106" s="58"/>
      <c r="N106" s="58"/>
      <c r="O106" s="67"/>
      <c r="P106" s="58"/>
      <c r="Q106" s="58"/>
    </row>
    <row r="107" spans="1:17">
      <c r="A107" s="5"/>
      <c r="B107" s="5"/>
      <c r="C107" s="5"/>
      <c r="D107" s="17"/>
      <c r="E107" s="5"/>
      <c r="F107" s="4"/>
      <c r="G107" s="17"/>
      <c r="H107" s="5"/>
      <c r="I107" s="58"/>
      <c r="J107" s="58"/>
      <c r="K107" s="23" t="str">
        <f ca="1">IFERROR(__xludf.DUMMYFUNCTION("""COMPUTED_VALUE"""),"Enott")</f>
        <v>Enott</v>
      </c>
      <c r="L107" s="67">
        <f ca="1">IFERROR(__xludf.DUMMYFUNCTION("""COMPUTED_VALUE"""),20)</f>
        <v>20</v>
      </c>
      <c r="M107" s="58"/>
      <c r="N107" s="58"/>
      <c r="O107" s="67"/>
      <c r="P107" s="58"/>
      <c r="Q107" s="58"/>
    </row>
    <row r="108" spans="1:17">
      <c r="A108" s="5"/>
      <c r="B108" s="5"/>
      <c r="C108" s="5"/>
      <c r="D108" s="17"/>
      <c r="E108" s="5"/>
      <c r="F108" s="4"/>
      <c r="G108" s="17"/>
      <c r="H108" s="5"/>
      <c r="I108" s="58"/>
      <c r="J108" s="58"/>
      <c r="K108" s="23" t="str">
        <f ca="1">IFERROR(__xludf.DUMMYFUNCTION("""COMPUTED_VALUE"""),"Haste")</f>
        <v>Haste</v>
      </c>
      <c r="L108" s="67">
        <f ca="1">IFERROR(__xludf.DUMMYFUNCTION("""COMPUTED_VALUE"""),20)</f>
        <v>20</v>
      </c>
      <c r="M108" s="58"/>
      <c r="N108" s="58"/>
      <c r="O108" s="67"/>
      <c r="P108" s="58"/>
      <c r="Q108" s="58"/>
    </row>
    <row r="109" spans="1:17">
      <c r="A109" s="5"/>
      <c r="B109" s="5"/>
      <c r="C109" s="5"/>
      <c r="D109" s="17"/>
      <c r="E109" s="5"/>
      <c r="F109" s="4"/>
      <c r="G109" s="17"/>
      <c r="H109" s="5"/>
      <c r="I109" s="58"/>
      <c r="J109" s="58"/>
      <c r="K109" s="23" t="str">
        <f ca="1">IFERROR(__xludf.DUMMYFUNCTION("""COMPUTED_VALUE"""),"MascotHazel")</f>
        <v>MascotHazel</v>
      </c>
      <c r="L109" s="67">
        <f ca="1">IFERROR(__xludf.DUMMYFUNCTION("""COMPUTED_VALUE"""),20)</f>
        <v>20</v>
      </c>
      <c r="M109" s="58"/>
      <c r="N109" s="58"/>
      <c r="O109" s="67"/>
      <c r="P109" s="58"/>
      <c r="Q109" s="58"/>
    </row>
    <row r="110" spans="1:17">
      <c r="A110" s="5"/>
      <c r="B110" s="5"/>
      <c r="C110" s="5"/>
      <c r="D110" s="17"/>
      <c r="E110" s="5"/>
      <c r="F110" s="4"/>
      <c r="G110" s="17"/>
      <c r="H110" s="5"/>
      <c r="I110" s="58"/>
      <c r="J110" s="58"/>
      <c r="K110" s="23" t="str">
        <f ca="1">IFERROR(__xludf.DUMMYFUNCTION("""COMPUTED_VALUE"""),"Yuna")</f>
        <v>Yuna</v>
      </c>
      <c r="L110" s="67">
        <f ca="1">IFERROR(__xludf.DUMMYFUNCTION("""COMPUTED_VALUE"""),20)</f>
        <v>20</v>
      </c>
      <c r="M110" s="58"/>
      <c r="N110" s="58"/>
      <c r="O110" s="67"/>
      <c r="P110" s="58"/>
      <c r="Q110" s="58"/>
    </row>
    <row r="111" spans="1:17">
      <c r="A111" s="5"/>
      <c r="B111" s="5"/>
      <c r="C111" s="5"/>
      <c r="D111" s="17"/>
      <c r="E111" s="5"/>
      <c r="F111" s="4"/>
      <c r="G111" s="17"/>
      <c r="H111" s="5"/>
      <c r="I111" s="58"/>
      <c r="J111" s="58"/>
      <c r="K111" s="23" t="str">
        <f ca="1">IFERROR(__xludf.DUMMYFUNCTION("""COMPUTED_VALUE"""),"Zeno")</f>
        <v>Zeno</v>
      </c>
      <c r="L111" s="67">
        <f ca="1">IFERROR(__xludf.DUMMYFUNCTION("""COMPUTED_VALUE"""),20)</f>
        <v>20</v>
      </c>
      <c r="M111" s="58"/>
      <c r="N111" s="58"/>
      <c r="O111" s="67"/>
      <c r="P111" s="58"/>
      <c r="Q111" s="58"/>
    </row>
    <row r="112" spans="1:17">
      <c r="A112" s="5"/>
      <c r="B112" s="5"/>
      <c r="C112" s="5"/>
      <c r="D112" s="17"/>
      <c r="E112" s="5"/>
      <c r="F112" s="4"/>
      <c r="G112" s="17"/>
      <c r="H112" s="5"/>
      <c r="I112" s="58"/>
      <c r="J112" s="58"/>
      <c r="K112" s="23" t="str">
        <f ca="1">IFERROR(__xludf.DUMMYFUNCTION("""COMPUTED_VALUE"""),"CelestialMercedes")</f>
        <v>CelestialMercedes</v>
      </c>
      <c r="L112" s="67">
        <f ca="1">IFERROR(__xludf.DUMMYFUNCTION("""COMPUTED_VALUE"""),19)</f>
        <v>19</v>
      </c>
      <c r="M112" s="58"/>
      <c r="N112" s="58"/>
      <c r="O112" s="67"/>
      <c r="P112" s="58"/>
      <c r="Q112" s="58"/>
    </row>
    <row r="113" spans="1:17">
      <c r="A113" s="5"/>
      <c r="B113" s="5"/>
      <c r="C113" s="5"/>
      <c r="D113" s="17"/>
      <c r="E113" s="5"/>
      <c r="F113" s="4"/>
      <c r="G113" s="17"/>
      <c r="H113" s="5"/>
      <c r="I113" s="58"/>
      <c r="J113" s="58"/>
      <c r="K113" s="23" t="str">
        <f ca="1">IFERROR(__xludf.DUMMYFUNCTION("""COMPUTED_VALUE"""),"Serila")</f>
        <v>Serila</v>
      </c>
      <c r="L113" s="67">
        <f ca="1">IFERROR(__xludf.DUMMYFUNCTION("""COMPUTED_VALUE"""),19)</f>
        <v>19</v>
      </c>
      <c r="M113" s="58"/>
      <c r="N113" s="58"/>
      <c r="O113" s="67"/>
      <c r="P113" s="58"/>
      <c r="Q113" s="58"/>
    </row>
    <row r="114" spans="1:17">
      <c r="A114" s="5"/>
      <c r="B114" s="5"/>
      <c r="C114" s="5"/>
      <c r="D114" s="17"/>
      <c r="E114" s="5"/>
      <c r="F114" s="4"/>
      <c r="G114" s="17"/>
      <c r="H114" s="5"/>
      <c r="I114" s="58"/>
      <c r="J114" s="58"/>
      <c r="K114" s="76" t="str">
        <f ca="1">IFERROR(__xludf.DUMMYFUNCTION("""COMPUTED_VALUE"""),"ArbiterVildred")</f>
        <v>ArbiterVildred</v>
      </c>
      <c r="L114" s="67">
        <f ca="1">IFERROR(__xludf.DUMMYFUNCTION("""COMPUTED_VALUE"""),18)</f>
        <v>18</v>
      </c>
      <c r="M114" s="58"/>
      <c r="N114" s="58"/>
      <c r="O114" s="67"/>
      <c r="P114" s="58"/>
      <c r="Q114" s="58"/>
    </row>
    <row r="115" spans="1:17">
      <c r="A115" s="5"/>
      <c r="B115" s="5"/>
      <c r="C115" s="5"/>
      <c r="D115" s="17"/>
      <c r="E115" s="5"/>
      <c r="F115" s="4"/>
      <c r="G115" s="17"/>
      <c r="H115" s="5"/>
      <c r="I115" s="58"/>
      <c r="J115" s="58"/>
      <c r="K115" s="76" t="str">
        <f ca="1">IFERROR(__xludf.DUMMYFUNCTION("""COMPUTED_VALUE"""),"Armin")</f>
        <v>Armin</v>
      </c>
      <c r="L115" s="67">
        <f ca="1">IFERROR(__xludf.DUMMYFUNCTION("""COMPUTED_VALUE"""),18)</f>
        <v>18</v>
      </c>
      <c r="M115" s="58"/>
      <c r="N115" s="58"/>
      <c r="O115" s="67"/>
      <c r="P115" s="58"/>
      <c r="Q115" s="58"/>
    </row>
    <row r="116" spans="1:17">
      <c r="A116" s="5"/>
      <c r="B116" s="5"/>
      <c r="C116" s="5"/>
      <c r="D116" s="17"/>
      <c r="E116" s="5"/>
      <c r="F116" s="4"/>
      <c r="G116" s="17"/>
      <c r="H116" s="5"/>
      <c r="I116" s="58"/>
      <c r="J116" s="58"/>
      <c r="K116" s="76" t="str">
        <f ca="1">IFERROR(__xludf.DUMMYFUNCTION("""COMPUTED_VALUE"""),"Carrot")</f>
        <v>Carrot</v>
      </c>
      <c r="L116" s="67">
        <f ca="1">IFERROR(__xludf.DUMMYFUNCTION("""COMPUTED_VALUE"""),18)</f>
        <v>18</v>
      </c>
      <c r="M116" s="58"/>
      <c r="N116" s="58"/>
      <c r="O116" s="67"/>
      <c r="P116" s="58"/>
      <c r="Q116" s="58"/>
    </row>
    <row r="117" spans="1:17">
      <c r="A117" s="5"/>
      <c r="B117" s="5"/>
      <c r="C117" s="5"/>
      <c r="D117" s="17"/>
      <c r="E117" s="5"/>
      <c r="F117" s="4"/>
      <c r="G117" s="17"/>
      <c r="H117" s="5"/>
      <c r="I117" s="58"/>
      <c r="J117" s="58"/>
      <c r="K117" s="76" t="str">
        <f ca="1">IFERROR(__xludf.DUMMYFUNCTION("""COMPUTED_VALUE"""),"Mirsa")</f>
        <v>Mirsa</v>
      </c>
      <c r="L117" s="67">
        <f ca="1">IFERROR(__xludf.DUMMYFUNCTION("""COMPUTED_VALUE"""),18)</f>
        <v>18</v>
      </c>
      <c r="M117" s="58"/>
      <c r="N117" s="58"/>
      <c r="O117" s="67"/>
      <c r="P117" s="58"/>
      <c r="Q117" s="58"/>
    </row>
    <row r="118" spans="1:17">
      <c r="A118" s="5"/>
      <c r="B118" s="5"/>
      <c r="C118" s="5"/>
      <c r="D118" s="17"/>
      <c r="E118" s="5"/>
      <c r="F118" s="4"/>
      <c r="G118" s="17"/>
      <c r="H118" s="5"/>
      <c r="I118" s="58"/>
      <c r="J118" s="58"/>
      <c r="K118" s="76" t="str">
        <f ca="1">IFERROR(__xludf.DUMMYFUNCTION("""COMPUTED_VALUE"""),"Mistychain")</f>
        <v>Mistychain</v>
      </c>
      <c r="L118" s="67">
        <f ca="1">IFERROR(__xludf.DUMMYFUNCTION("""COMPUTED_VALUE"""),18)</f>
        <v>18</v>
      </c>
      <c r="M118" s="58"/>
      <c r="N118" s="58"/>
      <c r="O118" s="67"/>
      <c r="P118" s="58"/>
      <c r="Q118" s="58"/>
    </row>
    <row r="119" spans="1:17">
      <c r="A119" s="5"/>
      <c r="B119" s="5"/>
      <c r="C119" s="5"/>
      <c r="D119" s="17"/>
      <c r="E119" s="5"/>
      <c r="F119" s="4"/>
      <c r="G119" s="17"/>
      <c r="H119" s="5"/>
      <c r="I119" s="58"/>
      <c r="J119" s="58"/>
      <c r="K119" s="76" t="str">
        <f ca="1">IFERROR(__xludf.DUMMYFUNCTION("""COMPUTED_VALUE"""),"Schuri")</f>
        <v>Schuri</v>
      </c>
      <c r="L119" s="67">
        <f ca="1">IFERROR(__xludf.DUMMYFUNCTION("""COMPUTED_VALUE"""),18)</f>
        <v>18</v>
      </c>
      <c r="M119" s="58"/>
      <c r="N119" s="58"/>
      <c r="O119" s="67"/>
      <c r="P119" s="58"/>
      <c r="Q119" s="58"/>
    </row>
    <row r="120" spans="1:17">
      <c r="A120" s="5"/>
      <c r="B120" s="5"/>
      <c r="C120" s="5"/>
      <c r="D120" s="17"/>
      <c r="E120" s="5"/>
      <c r="F120" s="4"/>
      <c r="G120" s="17"/>
      <c r="H120" s="5"/>
      <c r="I120" s="58"/>
      <c r="J120" s="58"/>
      <c r="K120" s="76" t="str">
        <f ca="1">IFERROR(__xludf.DUMMYFUNCTION("""COMPUTED_VALUE"""),"Sigret")</f>
        <v>Sigret</v>
      </c>
      <c r="L120" s="67">
        <f ca="1">IFERROR(__xludf.DUMMYFUNCTION("""COMPUTED_VALUE"""),18)</f>
        <v>18</v>
      </c>
      <c r="M120" s="58"/>
      <c r="N120" s="58"/>
      <c r="O120" s="67"/>
      <c r="P120" s="58"/>
      <c r="Q120" s="58"/>
    </row>
    <row r="121" spans="1:17">
      <c r="A121" s="5"/>
      <c r="B121" s="5"/>
      <c r="C121" s="5"/>
      <c r="D121" s="17"/>
      <c r="E121" s="5"/>
      <c r="F121" s="4"/>
      <c r="G121" s="17"/>
      <c r="H121" s="5"/>
      <c r="I121" s="58"/>
      <c r="J121" s="58"/>
      <c r="K121" s="67"/>
      <c r="L121" s="67"/>
      <c r="M121" s="58"/>
      <c r="N121" s="58"/>
      <c r="O121" s="67"/>
      <c r="P121" s="58"/>
      <c r="Q121" s="58"/>
    </row>
    <row r="122" spans="1:17">
      <c r="A122" s="5"/>
      <c r="B122" s="5"/>
      <c r="C122" s="5"/>
      <c r="D122" s="17"/>
      <c r="E122" s="5"/>
      <c r="F122" s="4"/>
      <c r="G122" s="17"/>
      <c r="H122" s="5"/>
      <c r="I122" s="58"/>
      <c r="J122" s="58"/>
      <c r="K122" s="67"/>
      <c r="L122" s="67"/>
      <c r="M122" s="58"/>
      <c r="N122" s="58"/>
      <c r="O122" s="67"/>
      <c r="P122" s="58"/>
      <c r="Q122" s="58"/>
    </row>
    <row r="123" spans="1:17">
      <c r="A123" s="5"/>
      <c r="B123" s="5"/>
      <c r="C123" s="5"/>
      <c r="D123" s="17"/>
      <c r="E123" s="5"/>
      <c r="F123" s="4"/>
      <c r="G123" s="17"/>
      <c r="H123" s="5"/>
      <c r="I123" s="58"/>
      <c r="J123" s="58"/>
      <c r="K123" s="67"/>
      <c r="L123" s="67"/>
      <c r="M123" s="58"/>
      <c r="N123" s="58"/>
      <c r="O123" s="67"/>
      <c r="P123" s="58"/>
      <c r="Q123" s="58"/>
    </row>
    <row r="124" spans="1:17">
      <c r="A124" s="5"/>
      <c r="B124" s="5"/>
      <c r="C124" s="5"/>
      <c r="D124" s="17"/>
      <c r="E124" s="5"/>
      <c r="F124" s="4"/>
      <c r="G124" s="17"/>
      <c r="H124" s="5"/>
      <c r="I124" s="58"/>
      <c r="J124" s="58"/>
      <c r="K124" s="67"/>
      <c r="L124" s="67"/>
      <c r="M124" s="58"/>
      <c r="N124" s="58"/>
      <c r="O124" s="67"/>
      <c r="P124" s="58"/>
      <c r="Q124" s="58"/>
    </row>
    <row r="125" spans="1:17">
      <c r="A125" s="5"/>
      <c r="B125" s="5"/>
      <c r="C125" s="5"/>
      <c r="D125" s="17"/>
      <c r="E125" s="5"/>
      <c r="F125" s="4"/>
      <c r="G125" s="17"/>
      <c r="H125" s="5"/>
      <c r="I125" s="58"/>
      <c r="J125" s="58"/>
      <c r="K125" s="67"/>
      <c r="L125" s="67"/>
      <c r="M125" s="58"/>
      <c r="N125" s="58"/>
      <c r="O125" s="67"/>
      <c r="P125" s="58"/>
      <c r="Q125" s="58"/>
    </row>
    <row r="126" spans="1:17">
      <c r="A126" s="5"/>
      <c r="B126" s="5"/>
      <c r="C126" s="5"/>
      <c r="D126" s="17"/>
      <c r="E126" s="5"/>
      <c r="F126" s="4"/>
      <c r="G126" s="17"/>
      <c r="H126" s="5"/>
      <c r="I126" s="58"/>
      <c r="J126" s="58"/>
      <c r="K126" s="67"/>
      <c r="L126" s="67"/>
      <c r="M126" s="58"/>
      <c r="N126" s="58"/>
      <c r="O126" s="67"/>
      <c r="P126" s="58"/>
      <c r="Q126" s="58"/>
    </row>
    <row r="127" spans="1:17">
      <c r="A127" s="5"/>
      <c r="B127" s="5"/>
      <c r="C127" s="5"/>
      <c r="D127" s="17"/>
      <c r="E127" s="5"/>
      <c r="F127" s="4"/>
      <c r="G127" s="17"/>
      <c r="H127" s="5"/>
      <c r="I127" s="58"/>
      <c r="J127" s="58"/>
      <c r="K127" s="67"/>
      <c r="L127" s="67"/>
      <c r="M127" s="58"/>
      <c r="N127" s="58"/>
      <c r="O127" s="67"/>
      <c r="P127" s="58"/>
      <c r="Q127" s="58"/>
    </row>
    <row r="128" spans="1:17">
      <c r="A128" s="5"/>
      <c r="B128" s="5"/>
      <c r="C128" s="5"/>
      <c r="D128" s="17"/>
      <c r="E128" s="5"/>
      <c r="F128" s="4"/>
      <c r="G128" s="17"/>
      <c r="H128" s="5"/>
      <c r="I128" s="58"/>
      <c r="J128" s="58"/>
      <c r="K128" s="67"/>
      <c r="L128" s="67"/>
      <c r="M128" s="58"/>
      <c r="N128" s="58"/>
      <c r="O128" s="67"/>
      <c r="P128" s="58"/>
      <c r="Q128" s="58"/>
    </row>
    <row r="129" spans="1:17">
      <c r="A129" s="5"/>
      <c r="B129" s="5"/>
      <c r="C129" s="5"/>
      <c r="D129" s="17"/>
      <c r="E129" s="5"/>
      <c r="F129" s="4"/>
      <c r="G129" s="17"/>
      <c r="H129" s="5"/>
      <c r="I129" s="58"/>
      <c r="J129" s="58"/>
      <c r="K129" s="67"/>
      <c r="L129" s="67"/>
      <c r="M129" s="58"/>
      <c r="N129" s="58"/>
      <c r="O129" s="67"/>
      <c r="P129" s="58"/>
      <c r="Q129" s="58"/>
    </row>
    <row r="130" spans="1:17">
      <c r="A130" s="5"/>
      <c r="B130" s="5"/>
      <c r="C130" s="5"/>
      <c r="D130" s="17"/>
      <c r="E130" s="5"/>
      <c r="F130" s="4"/>
      <c r="G130" s="17"/>
      <c r="H130" s="5"/>
      <c r="I130" s="58"/>
      <c r="J130" s="58"/>
      <c r="K130" s="67"/>
      <c r="L130" s="67"/>
      <c r="M130" s="58"/>
      <c r="N130" s="58"/>
      <c r="O130" s="67"/>
      <c r="P130" s="58"/>
      <c r="Q130" s="58"/>
    </row>
    <row r="131" spans="1:17">
      <c r="A131" s="5"/>
      <c r="B131" s="5"/>
      <c r="C131" s="5"/>
      <c r="D131" s="17"/>
      <c r="E131" s="5"/>
      <c r="F131" s="4"/>
      <c r="G131" s="17"/>
      <c r="H131" s="5"/>
      <c r="I131" s="58"/>
      <c r="J131" s="58"/>
      <c r="K131" s="67"/>
      <c r="L131" s="67"/>
      <c r="M131" s="58"/>
      <c r="N131" s="58"/>
      <c r="O131" s="67"/>
      <c r="P131" s="58"/>
      <c r="Q131" s="58"/>
    </row>
    <row r="132" spans="1:17">
      <c r="A132" s="5"/>
      <c r="B132" s="5"/>
      <c r="C132" s="5"/>
      <c r="D132" s="17"/>
      <c r="E132" s="5"/>
      <c r="F132" s="4"/>
      <c r="G132" s="17"/>
      <c r="H132" s="5"/>
      <c r="I132" s="58"/>
      <c r="J132" s="58"/>
      <c r="K132" s="67"/>
      <c r="L132" s="67"/>
      <c r="M132" s="58"/>
      <c r="N132" s="58"/>
      <c r="O132" s="67"/>
      <c r="P132" s="58"/>
      <c r="Q132" s="58"/>
    </row>
    <row r="133" spans="1:17">
      <c r="A133" s="5"/>
      <c r="B133" s="5"/>
      <c r="C133" s="5"/>
      <c r="D133" s="17"/>
      <c r="E133" s="5"/>
      <c r="F133" s="4"/>
      <c r="G133" s="17"/>
      <c r="H133" s="5"/>
      <c r="I133" s="58"/>
      <c r="J133" s="58"/>
      <c r="K133" s="67"/>
      <c r="L133" s="67"/>
      <c r="M133" s="58"/>
      <c r="N133" s="58"/>
      <c r="O133" s="67"/>
      <c r="P133" s="58"/>
      <c r="Q133" s="58"/>
    </row>
    <row r="134" spans="1:17">
      <c r="A134" s="5"/>
      <c r="B134" s="5"/>
      <c r="C134" s="5"/>
      <c r="D134" s="17"/>
      <c r="E134" s="5"/>
      <c r="F134" s="4"/>
      <c r="G134" s="17"/>
      <c r="H134" s="5"/>
      <c r="I134" s="58"/>
      <c r="J134" s="58"/>
      <c r="K134" s="67"/>
      <c r="L134" s="67"/>
      <c r="M134" s="58"/>
      <c r="N134" s="58"/>
      <c r="O134" s="67"/>
      <c r="P134" s="58"/>
      <c r="Q134" s="58"/>
    </row>
    <row r="135" spans="1:17">
      <c r="A135" s="5"/>
      <c r="B135" s="5"/>
      <c r="C135" s="5"/>
      <c r="D135" s="17"/>
      <c r="E135" s="5"/>
      <c r="F135" s="4"/>
      <c r="G135" s="17"/>
      <c r="H135" s="5"/>
      <c r="I135" s="58"/>
      <c r="J135" s="58"/>
      <c r="K135" s="67"/>
      <c r="L135" s="67"/>
      <c r="M135" s="58"/>
      <c r="N135" s="58"/>
      <c r="O135" s="67"/>
      <c r="P135" s="58"/>
      <c r="Q135" s="58"/>
    </row>
    <row r="136" spans="1:17">
      <c r="A136" s="5"/>
      <c r="B136" s="5"/>
      <c r="C136" s="5"/>
      <c r="D136" s="17"/>
      <c r="E136" s="5"/>
      <c r="F136" s="4"/>
      <c r="G136" s="17"/>
      <c r="H136" s="5"/>
      <c r="I136" s="58"/>
      <c r="J136" s="58"/>
      <c r="K136" s="67"/>
      <c r="L136" s="67"/>
      <c r="M136" s="58"/>
      <c r="N136" s="58"/>
      <c r="O136" s="67"/>
      <c r="P136" s="58"/>
      <c r="Q136" s="58"/>
    </row>
    <row r="137" spans="1:17">
      <c r="A137" s="5"/>
      <c r="B137" s="5"/>
      <c r="C137" s="5"/>
      <c r="D137" s="17"/>
      <c r="E137" s="5"/>
      <c r="F137" s="4"/>
      <c r="G137" s="17"/>
      <c r="H137" s="5"/>
      <c r="I137" s="58"/>
      <c r="J137" s="58"/>
      <c r="K137" s="67"/>
      <c r="L137" s="67"/>
      <c r="M137" s="58"/>
      <c r="N137" s="58"/>
      <c r="O137" s="67"/>
      <c r="P137" s="58"/>
      <c r="Q137" s="58"/>
    </row>
    <row r="138" spans="1:17">
      <c r="A138" s="5"/>
      <c r="B138" s="5"/>
      <c r="C138" s="5"/>
      <c r="D138" s="17"/>
      <c r="E138" s="5"/>
      <c r="F138" s="4"/>
      <c r="G138" s="17"/>
      <c r="H138" s="5"/>
      <c r="I138" s="58"/>
      <c r="J138" s="58"/>
      <c r="K138" s="67"/>
      <c r="L138" s="67"/>
      <c r="M138" s="58"/>
      <c r="N138" s="58"/>
      <c r="O138" s="67"/>
      <c r="P138" s="58"/>
      <c r="Q138" s="58"/>
    </row>
    <row r="139" spans="1:17">
      <c r="A139" s="5"/>
      <c r="B139" s="5"/>
      <c r="C139" s="5"/>
      <c r="D139" s="17"/>
      <c r="E139" s="5"/>
      <c r="F139" s="4"/>
      <c r="G139" s="17"/>
      <c r="H139" s="5"/>
      <c r="I139" s="58"/>
      <c r="J139" s="58"/>
      <c r="K139" s="67"/>
      <c r="L139" s="67"/>
      <c r="M139" s="58"/>
      <c r="N139" s="58"/>
      <c r="O139" s="67"/>
      <c r="P139" s="58"/>
      <c r="Q139" s="58"/>
    </row>
    <row r="140" spans="1:17">
      <c r="A140" s="5"/>
      <c r="B140" s="5"/>
      <c r="C140" s="5"/>
      <c r="D140" s="17"/>
      <c r="E140" s="5"/>
      <c r="F140" s="4"/>
      <c r="G140" s="17"/>
      <c r="H140" s="5"/>
      <c r="I140" s="58"/>
      <c r="J140" s="58"/>
      <c r="K140" s="67"/>
      <c r="L140" s="67"/>
      <c r="M140" s="58"/>
      <c r="N140" s="58"/>
      <c r="O140" s="67"/>
      <c r="P140" s="58"/>
      <c r="Q140" s="58"/>
    </row>
    <row r="141" spans="1:17">
      <c r="A141" s="5"/>
      <c r="B141" s="5"/>
      <c r="C141" s="5"/>
      <c r="D141" s="17"/>
      <c r="E141" s="5"/>
      <c r="F141" s="4"/>
      <c r="G141" s="17"/>
      <c r="H141" s="5"/>
      <c r="I141" s="58"/>
      <c r="J141" s="58"/>
      <c r="K141" s="67"/>
      <c r="L141" s="67"/>
      <c r="M141" s="58"/>
      <c r="N141" s="58"/>
      <c r="O141" s="67"/>
      <c r="P141" s="58"/>
      <c r="Q141" s="58"/>
    </row>
    <row r="142" spans="1:17">
      <c r="A142" s="5"/>
      <c r="B142" s="5"/>
      <c r="C142" s="5"/>
      <c r="D142" s="17"/>
      <c r="E142" s="5"/>
      <c r="F142" s="4"/>
      <c r="G142" s="17"/>
      <c r="H142" s="5"/>
      <c r="I142" s="58"/>
      <c r="J142" s="58"/>
      <c r="K142" s="67"/>
      <c r="L142" s="67"/>
      <c r="M142" s="58"/>
      <c r="N142" s="58"/>
      <c r="O142" s="67"/>
      <c r="P142" s="58"/>
      <c r="Q142" s="58"/>
    </row>
    <row r="143" spans="1:17">
      <c r="A143" s="5"/>
      <c r="B143" s="5"/>
      <c r="C143" s="5"/>
      <c r="D143" s="17"/>
      <c r="E143" s="5"/>
      <c r="F143" s="4"/>
      <c r="G143" s="17"/>
      <c r="H143" s="5"/>
      <c r="I143" s="58"/>
      <c r="J143" s="58"/>
      <c r="K143" s="67"/>
      <c r="L143" s="67"/>
      <c r="M143" s="58"/>
      <c r="N143" s="58"/>
      <c r="O143" s="67"/>
      <c r="P143" s="58"/>
      <c r="Q143" s="58"/>
    </row>
    <row r="144" spans="1:17">
      <c r="A144" s="5"/>
      <c r="B144" s="5"/>
      <c r="C144" s="5"/>
      <c r="D144" s="17"/>
      <c r="E144" s="5"/>
      <c r="F144" s="4"/>
      <c r="G144" s="17"/>
      <c r="H144" s="5"/>
      <c r="I144" s="58"/>
      <c r="J144" s="58"/>
      <c r="K144" s="67"/>
      <c r="L144" s="67"/>
      <c r="M144" s="58"/>
      <c r="N144" s="58"/>
      <c r="O144" s="67"/>
      <c r="P144" s="58"/>
      <c r="Q144" s="58"/>
    </row>
    <row r="145" spans="1:17">
      <c r="A145" s="5"/>
      <c r="B145" s="5"/>
      <c r="C145" s="5"/>
      <c r="D145" s="17"/>
      <c r="E145" s="5"/>
      <c r="F145" s="4"/>
      <c r="G145" s="17"/>
      <c r="H145" s="5"/>
      <c r="I145" s="58"/>
      <c r="J145" s="58"/>
      <c r="K145" s="67"/>
      <c r="L145" s="67"/>
      <c r="M145" s="58"/>
      <c r="N145" s="58"/>
      <c r="O145" s="67"/>
      <c r="P145" s="58"/>
      <c r="Q145" s="58"/>
    </row>
    <row r="146" spans="1:17">
      <c r="A146" s="5"/>
      <c r="B146" s="5"/>
      <c r="C146" s="5"/>
      <c r="D146" s="17"/>
      <c r="E146" s="5"/>
      <c r="F146" s="4"/>
      <c r="G146" s="17"/>
      <c r="H146" s="5"/>
      <c r="I146" s="58"/>
      <c r="J146" s="58"/>
      <c r="K146" s="67"/>
      <c r="L146" s="67"/>
      <c r="M146" s="58"/>
      <c r="N146" s="58"/>
      <c r="O146" s="67"/>
      <c r="P146" s="58"/>
      <c r="Q146" s="58"/>
    </row>
    <row r="147" spans="1:17">
      <c r="A147" s="5"/>
      <c r="B147" s="5"/>
      <c r="C147" s="5"/>
      <c r="D147" s="17"/>
      <c r="E147" s="5"/>
      <c r="F147" s="4"/>
      <c r="G147" s="17"/>
      <c r="H147" s="5"/>
      <c r="I147" s="58"/>
      <c r="J147" s="58"/>
      <c r="K147" s="67"/>
      <c r="L147" s="67"/>
      <c r="M147" s="58"/>
      <c r="N147" s="58"/>
      <c r="O147" s="67"/>
      <c r="P147" s="58"/>
      <c r="Q147" s="58"/>
    </row>
    <row r="148" spans="1:17">
      <c r="A148" s="5"/>
      <c r="B148" s="5"/>
      <c r="C148" s="5"/>
      <c r="D148" s="17"/>
      <c r="E148" s="5"/>
      <c r="F148" s="4"/>
      <c r="G148" s="17"/>
      <c r="H148" s="5"/>
      <c r="I148" s="58"/>
      <c r="J148" s="58"/>
      <c r="K148" s="67"/>
      <c r="L148" s="67"/>
      <c r="M148" s="58"/>
      <c r="N148" s="58"/>
      <c r="O148" s="67"/>
      <c r="P148" s="58"/>
      <c r="Q148" s="58"/>
    </row>
    <row r="149" spans="1:17">
      <c r="A149" s="5"/>
      <c r="B149" s="5"/>
      <c r="C149" s="5"/>
      <c r="D149" s="17"/>
      <c r="E149" s="5"/>
      <c r="F149" s="4"/>
      <c r="G149" s="17"/>
      <c r="H149" s="5"/>
      <c r="I149" s="58"/>
      <c r="J149" s="58"/>
      <c r="K149" s="67"/>
      <c r="L149" s="67"/>
      <c r="M149" s="58"/>
      <c r="N149" s="58"/>
      <c r="O149" s="67"/>
      <c r="P149" s="58"/>
      <c r="Q149" s="58"/>
    </row>
    <row r="150" spans="1:17">
      <c r="A150" s="5"/>
      <c r="B150" s="5"/>
      <c r="C150" s="5"/>
      <c r="D150" s="17"/>
      <c r="E150" s="5"/>
      <c r="F150" s="4"/>
      <c r="G150" s="17"/>
      <c r="H150" s="5"/>
      <c r="I150" s="58"/>
      <c r="J150" s="58"/>
      <c r="K150" s="67"/>
      <c r="L150" s="67"/>
      <c r="M150" s="58"/>
      <c r="N150" s="58"/>
      <c r="O150" s="67"/>
      <c r="P150" s="58"/>
      <c r="Q150" s="58"/>
    </row>
  </sheetData>
  <customSheetViews>
    <customSheetView guid="{EF205944-AB60-40EA-9CB1-3E4EA620E6C6}" filter="1" showAutoFilter="1">
      <pageMargins left="0.7" right="0.7" top="0.75" bottom="0.75" header="0.3" footer="0.3"/>
      <autoFilter ref="I1:I5" xr:uid="{00000000-0000-0000-0000-000000000000}"/>
    </customSheetView>
  </customSheetViews>
  <mergeCells count="4">
    <mergeCell ref="C2:C3"/>
    <mergeCell ref="E6:E7"/>
    <mergeCell ref="D4:D5"/>
    <mergeCell ref="F8:F9"/>
  </mergeCells>
  <conditionalFormatting sqref="K2:K113">
    <cfRule type="cellIs" dxfId="111" priority="1" operator="equal">
      <formula>0</formula>
    </cfRule>
  </conditionalFormatting>
  <conditionalFormatting sqref="K2">
    <cfRule type="cellIs" dxfId="110" priority="2" operator="lessThan">
      <formula>0</formula>
    </cfRule>
  </conditionalFormatting>
  <conditionalFormatting sqref="K2">
    <cfRule type="cellIs" dxfId="109" priority="3" operator="greaterThan">
      <formula>0</formula>
    </cfRule>
  </conditionalFormatting>
  <conditionalFormatting sqref="K2">
    <cfRule type="expression" dxfId="108" priority="4">
      <formula>LEFT($A:$A,LEN($A:$A)-1)=$1:$1</formula>
    </cfRule>
  </conditionalFormatting>
  <conditionalFormatting sqref="K2">
    <cfRule type="cellIs" dxfId="107" priority="5" operator="equal">
      <formula>0</formula>
    </cfRule>
  </conditionalFormatting>
  <conditionalFormatting sqref="C2:F9 K2:K113">
    <cfRule type="cellIs" dxfId="106" priority="6" operator="greaterThan">
      <formula>0</formula>
    </cfRule>
  </conditionalFormatting>
  <conditionalFormatting sqref="C2:F9 K2:K113">
    <cfRule type="cellIs" dxfId="105" priority="7" operator="lessThan">
      <formula>0</formula>
    </cfRule>
  </conditionalFormatting>
  <conditionalFormatting sqref="G2:G9">
    <cfRule type="expression" dxfId="104" priority="8">
      <formula>IF($F$12="",FALSE(),OR(RANK(G2,G$2:G$9)=3,RANK(G2,G$2:G$9)=2))</formula>
    </cfRule>
  </conditionalFormatting>
  <conditionalFormatting sqref="G2:G9">
    <cfRule type="expression" dxfId="103" priority="9">
      <formula>IF($F$12="",FALSE(),RANK(G2,G$2:G$9)=2)</formula>
    </cfRule>
  </conditionalFormatting>
  <conditionalFormatting sqref="G2:G9">
    <cfRule type="expression" dxfId="102" priority="10">
      <formula>RANK(G2,G$2:G$9)&lt;3</formula>
    </cfRule>
  </conditionalFormatting>
  <conditionalFormatting sqref="C2:F9">
    <cfRule type="cellIs" dxfId="101" priority="11" operator="equal">
      <formula>0</formula>
    </cfRule>
  </conditionalFormatting>
  <conditionalFormatting sqref="D2:F3 E4:F5 F6:F7 C4:C9 D6:D9 E8:E9">
    <cfRule type="containsBlanks" dxfId="100" priority="12">
      <formula>LEN(TRIM(D2))=0</formula>
    </cfRule>
  </conditionalFormatting>
  <conditionalFormatting sqref="N3:N5 P3:P5">
    <cfRule type="expression" dxfId="99" priority="13">
      <formula>N3=$M$2</formula>
    </cfRule>
  </conditionalFormatting>
  <conditionalFormatting sqref="N3:N5 P3:P5">
    <cfRule type="expression" dxfId="98" priority="14">
      <formula>O3=""</formula>
    </cfRule>
  </conditionalFormatting>
  <conditionalFormatting sqref="M7">
    <cfRule type="notContainsBlanks" dxfId="97" priority="15">
      <formula>LEN(TRIM(M7))&gt;0</formula>
    </cfRule>
  </conditionalFormatting>
  <conditionalFormatting sqref="N3:N5 P3:P5">
    <cfRule type="expression" dxfId="96" priority="16">
      <formula>COUNTIF($N$3:N5,N3)&gt;1</formula>
    </cfRule>
  </conditionalFormatting>
  <conditionalFormatting sqref="M8">
    <cfRule type="notContainsBlanks" dxfId="95" priority="17">
      <formula>LEN(TRIM(M8))&gt;0</formula>
    </cfRule>
  </conditionalFormatting>
  <conditionalFormatting sqref="M9">
    <cfRule type="notContainsBlanks" dxfId="94" priority="18">
      <formula>LEN(TRIM(M9))&gt;0</formula>
    </cfRule>
  </conditionalFormatting>
  <conditionalFormatting sqref="M2">
    <cfRule type="expression" dxfId="93" priority="19">
      <formula>NOT(M9="")</formula>
    </cfRule>
  </conditionalFormatting>
  <conditionalFormatting sqref="I2:I5">
    <cfRule type="containsBlanks" dxfId="92" priority="20">
      <formula>LEN(TRIM(I2))=0</formula>
    </cfRule>
  </conditionalFormatting>
  <conditionalFormatting sqref="I7">
    <cfRule type="expression" dxfId="91" priority="21">
      <formula>OR(I2="",I3="",I4="",I5="")</formula>
    </cfRule>
  </conditionalFormatting>
  <conditionalFormatting sqref="I8">
    <cfRule type="notContainsBlanks" dxfId="90" priority="22">
      <formula>LEN(TRIM(I8))&gt;0</formula>
    </cfRule>
  </conditionalFormatting>
  <conditionalFormatting sqref="I2:I5">
    <cfRule type="expression" dxfId="89" priority="23">
      <formula>COUNTIF(I$2:I$5,I2)&gt;1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derp2!$Z$1:$Z$15</xm:f>
          </x14:formula1>
          <xm:sqref>P3:P5</xm:sqref>
        </x14:dataValidation>
        <x14:dataValidation type="list" allowBlank="1" showErrorMessage="1" xr:uid="{00000000-0002-0000-0200-000001000000}">
          <x14:formula1>
            <xm:f>derp!$Z$1:$Z$15</xm:f>
          </x14:formula1>
          <xm:sqref>N3:N5</xm:sqref>
        </x14:dataValidation>
        <x14:dataValidation type="list" allowBlank="1" showErrorMessage="1" xr:uid="{00000000-0002-0000-0200-000002000000}">
          <x14:formula1>
            <xm:f>veryBigTable!$C$2:$C$123</xm:f>
          </x14:formula1>
          <xm:sqref>M2 I2:I5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238"/>
  <sheetViews>
    <sheetView workbookViewId="0"/>
  </sheetViews>
  <sheetFormatPr defaultColWidth="14.42578125" defaultRowHeight="15" customHeight="1"/>
  <cols>
    <col min="1" max="1" width="20.28515625" customWidth="1"/>
    <col min="2" max="2" width="13.28515625" customWidth="1"/>
    <col min="3" max="3" width="10.28515625" customWidth="1"/>
    <col min="4" max="4" width="12.42578125" customWidth="1"/>
    <col min="5" max="5" width="10.85546875" customWidth="1"/>
    <col min="6" max="6" width="11.5703125" customWidth="1"/>
    <col min="7" max="7" width="9.28515625" customWidth="1"/>
    <col min="8" max="8" width="11.5703125" customWidth="1"/>
    <col min="9" max="9" width="10.5703125" customWidth="1"/>
    <col min="10" max="10" width="11.42578125" customWidth="1"/>
    <col min="11" max="11" width="11.5703125" customWidth="1"/>
    <col min="12" max="12" width="10.85546875" customWidth="1"/>
    <col min="13" max="13" width="12.5703125" customWidth="1"/>
    <col min="14" max="14" width="9" customWidth="1"/>
    <col min="15" max="16" width="13.28515625" customWidth="1"/>
    <col min="17" max="17" width="9.85546875" customWidth="1"/>
    <col min="18" max="18" width="6.5703125" customWidth="1"/>
    <col min="19" max="19" width="13.28515625" customWidth="1"/>
    <col min="20" max="20" width="9.7109375" customWidth="1"/>
    <col min="21" max="22" width="13.28515625" customWidth="1"/>
    <col min="23" max="23" width="13.28515625" hidden="1" customWidth="1"/>
  </cols>
  <sheetData>
    <row r="1" spans="1:23">
      <c r="A1" s="4" t="s">
        <v>70</v>
      </c>
      <c r="B1" s="39" t="s">
        <v>72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t="str">
        <f t="array" aca="1" ref="W1" ca="1">IF(DontTouchThis!AH1="","No result",INDEX(DontTouchThis!$AF$1:$AF$40,DontTouchThis!AH1))</f>
        <v>Haste</v>
      </c>
    </row>
    <row r="2" spans="1:23">
      <c r="A2" s="4" t="s">
        <v>76</v>
      </c>
      <c r="B2" s="40" t="s">
        <v>77</v>
      </c>
      <c r="C2" s="40" t="s">
        <v>78</v>
      </c>
      <c r="D2" s="41" t="s">
        <v>602</v>
      </c>
      <c r="E2" s="5"/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t="str">
        <f t="array" aca="1" ref="W2" ca="1">IF(DontTouchThis!AH2="","No result",INDEX(DontTouchThis!$AF$1:$AF$40,DontTouchThis!AH2))</f>
        <v>MascotHazel</v>
      </c>
    </row>
    <row r="3" spans="1:23">
      <c r="A3" s="42" t="s">
        <v>59</v>
      </c>
      <c r="B3" s="42" t="s">
        <v>82</v>
      </c>
      <c r="C3" s="42" t="s">
        <v>65</v>
      </c>
      <c r="D3" s="42" t="s">
        <v>46</v>
      </c>
      <c r="E3" s="42" t="s">
        <v>78</v>
      </c>
      <c r="F3" s="42" t="s">
        <v>32</v>
      </c>
      <c r="G3" s="42" t="s">
        <v>83</v>
      </c>
      <c r="H3" s="42" t="s">
        <v>55</v>
      </c>
      <c r="I3" s="42" t="s">
        <v>63</v>
      </c>
      <c r="J3" s="42" t="s">
        <v>84</v>
      </c>
      <c r="K3" s="42" t="s">
        <v>73</v>
      </c>
      <c r="L3" s="42" t="s">
        <v>38</v>
      </c>
      <c r="M3" s="42" t="s">
        <v>85</v>
      </c>
      <c r="N3" s="42" t="s">
        <v>86</v>
      </c>
      <c r="O3" s="42" t="s">
        <v>87</v>
      </c>
      <c r="P3" s="42" t="s">
        <v>26</v>
      </c>
      <c r="Q3" s="42" t="s">
        <v>75</v>
      </c>
      <c r="R3" s="42" t="s">
        <v>88</v>
      </c>
      <c r="S3" s="42" t="s">
        <v>77</v>
      </c>
      <c r="T3" s="42" t="s">
        <v>69</v>
      </c>
      <c r="U3" s="42" t="s">
        <v>89</v>
      </c>
      <c r="V3" s="42" t="s">
        <v>90</v>
      </c>
      <c r="W3" t="str">
        <f t="array" aca="1" ref="W3" ca="1">IF(DontTouchThis!AH3="","No result",INDEX(DontTouchThis!$AF$1:$AF$40,DontTouchThis!AH3))</f>
        <v>Rikoris</v>
      </c>
    </row>
    <row r="4" spans="1:23">
      <c r="A4" s="43" t="str">
        <f ca="1">IFERROR(__xludf.DUMMYFUNCTION("FILTER(search!$A2:$A243,search!$B2:$B243=A3)"),"Aither")</f>
        <v>Aither</v>
      </c>
      <c r="B4" s="43" t="str">
        <f ca="1">IFERROR(__xludf.DUMMYFUNCTION("FILTER(search!$A2:$A243,search!$B2:$B243=B3)"),"Bask")</f>
        <v>Bask</v>
      </c>
      <c r="C4" s="43" t="str">
        <f ca="1">IFERROR(__xludf.DUMMYFUNCTION("FILTER(search!$A2:$A243,search!$B2:$B243=C3)"),"Baal&amp;Sezan")</f>
        <v>Baal&amp;Sezan</v>
      </c>
      <c r="D4" s="43" t="str">
        <f ca="1">IFERROR(__xludf.DUMMYFUNCTION("FILTER(search!$A2:$A243,search!$B2:$B243=D3)"),"Achates")</f>
        <v>Achates</v>
      </c>
      <c r="E4" s="43" t="str">
        <f ca="1">IFERROR(__xludf.DUMMYFUNCTION("FILTER(search!$A2:$A243,search!$B2:$B243=E3)"),"Aramintha")</f>
        <v>Aramintha</v>
      </c>
      <c r="F4" s="43" t="str">
        <f ca="1">IFERROR(__xludf.DUMMYFUNCTION("FILTER(search!$A2:$A243,search!$B2:$B243=F3)"),"Clarissa")</f>
        <v>Clarissa</v>
      </c>
      <c r="G4" s="43" t="str">
        <f ca="1">IFERROR(__xludf.DUMMYFUNCTION("FILTER(search!$A2:$A243,search!$B2:$B243=G3)"),"ArbiterVildred")</f>
        <v>ArbiterVildred</v>
      </c>
      <c r="H4" s="43" t="str">
        <f ca="1">IFERROR(__xludf.DUMMYFUNCTION("FILTER(search!$A2:$A243,search!$B2:$B243=H3)"),"Arowell")</f>
        <v>Arowell</v>
      </c>
      <c r="I4" s="43" t="str">
        <f ca="1">IFERROR(__xludf.DUMMYFUNCTION("FILTER(search!$A2:$A243,search!$B2:$B243=I3)"),"Aramintha")</f>
        <v>Aramintha</v>
      </c>
      <c r="J4" s="43" t="str">
        <f ca="1">IFERROR(__xludf.DUMMYFUNCTION("FILTER(search!$A2:$A243,search!$B2:$B243=J3)"),"Armin")</f>
        <v>Armin</v>
      </c>
      <c r="K4" s="43" t="str">
        <f ca="1">IFERROR(__xludf.DUMMYFUNCTION("FILTER(search!$A2:$A243,search!$B2:$B243=K3)"),"Alexa")</f>
        <v>Alexa</v>
      </c>
      <c r="L4" s="43" t="str">
        <f ca="1">IFERROR(__xludf.DUMMYFUNCTION("FILTER(search!$A2:$A243,search!$B2:$B243=L3)"),"Charlotte")</f>
        <v>Charlotte</v>
      </c>
      <c r="M4" s="43" t="str">
        <f ca="1">IFERROR(__xludf.DUMMYFUNCTION("FILTER(search!$A2:$A243,search!$B2:$B243=M3)"),"Adlay")</f>
        <v>Adlay</v>
      </c>
      <c r="N4" s="43" t="str">
        <f ca="1">IFERROR(__xludf.DUMMYFUNCTION("FILTER(search!$A2:$A243,search!$B2:$B243=N3)"),"Carmainerose")</f>
        <v>Carmainerose</v>
      </c>
      <c r="O4" s="43" t="str">
        <f ca="1">IFERROR(__xludf.DUMMYFUNCTION("FILTER(search!$A2:$A243,search!$B2:$B243=O3)"),"Bellona")</f>
        <v>Bellona</v>
      </c>
      <c r="P4" s="43" t="str">
        <f ca="1">IFERROR(__xludf.DUMMYFUNCTION("FILTER(search!$A2:$A243,search!$B2:$B243=P3)"),"Baal&amp;Sezan")</f>
        <v>Baal&amp;Sezan</v>
      </c>
      <c r="Q4" s="43" t="str">
        <f ca="1">IFERROR(__xludf.DUMMYFUNCTION("FILTER(search!$A2:$A243,search!$B2:$B243=Q3)"),"Achates")</f>
        <v>Achates</v>
      </c>
      <c r="R4" s="43" t="str">
        <f ca="1">IFERROR(__xludf.DUMMYFUNCTION("FILTER(search!$A2:$A243,search!$B2:$B243=R3)"),"Sigret")</f>
        <v>Sigret</v>
      </c>
      <c r="S4" s="43" t="str">
        <f ca="1">IFERROR(__xludf.DUMMYFUNCTION("FILTER(search!$A2:$A243,search!$B2:$B243=S3)"),"Alexa")</f>
        <v>Alexa</v>
      </c>
      <c r="T4" s="43" t="str">
        <f ca="1">IFERROR(__xludf.DUMMYFUNCTION("FILTER(search!$A2:$A243,search!$B2:$B243=T3)"),"Arowell")</f>
        <v>Arowell</v>
      </c>
      <c r="U4" s="43" t="str">
        <f ca="1">IFERROR(__xludf.DUMMYFUNCTION("FILTER(search!$A2:$A243,search!$B2:$B243=U3)"),"Adlay")</f>
        <v>Adlay</v>
      </c>
      <c r="V4" s="43" t="str">
        <f ca="1">IFERROR(__xludf.DUMMYFUNCTION("FILTER(search!$A2:$A243,search!$B2:$B243=V3)"),"Chloe")</f>
        <v>Chloe</v>
      </c>
      <c r="W4" t="str">
        <f t="array" ref="W4">IF(DontTouchThis!AH4="","No result",INDEX(DontTouchThis!$AF$1:$AF$40,DontTouchThis!AH4))</f>
        <v>No result</v>
      </c>
    </row>
    <row r="5" spans="1:23">
      <c r="A5" s="43" t="str">
        <f ca="1">IFERROR(__xludf.DUMMYFUNCTION("""COMPUTED_VALUE"""),"Azalea")</f>
        <v>Azalea</v>
      </c>
      <c r="B5" s="44" t="str">
        <f ca="1">IFERROR(__xludf.DUMMYFUNCTION("""COMPUTED_VALUE"""),"CelestialMercedes")</f>
        <v>CelestialMercedes</v>
      </c>
      <c r="C5" s="45" t="str">
        <f ca="1">IFERROR(__xludf.DUMMYFUNCTION("""COMPUTED_VALUE"""),"Cidd")</f>
        <v>Cidd</v>
      </c>
      <c r="D5" s="45" t="str">
        <f ca="1">IFERROR(__xludf.DUMMYFUNCTION("""COMPUTED_VALUE"""),"Angelica")</f>
        <v>Angelica</v>
      </c>
      <c r="E5" s="44" t="str">
        <f ca="1">IFERROR(__xludf.DUMMYFUNCTION("""COMPUTED_VALUE"""),"AuxiliaryLots")</f>
        <v>AuxiliaryLots</v>
      </c>
      <c r="F5" s="45" t="str">
        <f ca="1">IFERROR(__xludf.DUMMYFUNCTION("""COMPUTED_VALUE"""),"CrimsonArmin")</f>
        <v>CrimsonArmin</v>
      </c>
      <c r="G5" s="44" t="str">
        <f ca="1">IFERROR(__xludf.DUMMYFUNCTION("""COMPUTED_VALUE"""),"Cartuja")</f>
        <v>Cartuja</v>
      </c>
      <c r="H5" s="44" t="str">
        <f ca="1">IFERROR(__xludf.DUMMYFUNCTION("""COMPUTED_VALUE"""),"AuxiliaryLots")</f>
        <v>AuxiliaryLots</v>
      </c>
      <c r="I5" s="44" t="str">
        <f ca="1">IFERROR(__xludf.DUMMYFUNCTION("""COMPUTED_VALUE"""),"AssassinCartuja")</f>
        <v>AssassinCartuja</v>
      </c>
      <c r="J5" s="44" t="str">
        <f ca="1">IFERROR(__xludf.DUMMYFUNCTION("""COMPUTED_VALUE"""),"AssassinColi")</f>
        <v>AssassinColi</v>
      </c>
      <c r="K5" s="46" t="str">
        <f ca="1">IFERROR(__xludf.DUMMYFUNCTION("""COMPUTED_VALUE"""),"Bellona")</f>
        <v>Bellona</v>
      </c>
      <c r="L5" s="45" t="str">
        <f ca="1">IFERROR(__xludf.DUMMYFUNCTION("""COMPUTED_VALUE"""),"Destina")</f>
        <v>Destina</v>
      </c>
      <c r="M5" s="45" t="str">
        <f ca="1">IFERROR(__xludf.DUMMYFUNCTION("""COMPUTED_VALUE"""),"Aither")</f>
        <v>Aither</v>
      </c>
      <c r="N5" s="45" t="str">
        <f ca="1">IFERROR(__xludf.DUMMYFUNCTION("""COMPUTED_VALUE"""),"GeneralPurrgis")</f>
        <v>GeneralPurrgis</v>
      </c>
      <c r="O5" s="44" t="str">
        <f ca="1">IFERROR(__xludf.DUMMYFUNCTION("""COMPUTED_VALUE"""),"Gunther")</f>
        <v>Gunther</v>
      </c>
      <c r="P5" s="45" t="str">
        <f ca="1">IFERROR(__xludf.DUMMYFUNCTION("""COMPUTED_VALUE"""),"Cecilia")</f>
        <v>Cecilia</v>
      </c>
      <c r="Q5" s="45" t="str">
        <f ca="1">IFERROR(__xludf.DUMMYFUNCTION("""COMPUTED_VALUE"""),"Angelica")</f>
        <v>Angelica</v>
      </c>
      <c r="R5" s="47" t="str">
        <f ca="1">IFERROR(__xludf.DUMMYFUNCTION("""COMPUTED_VALUE"""),"Zeno")</f>
        <v>Zeno</v>
      </c>
      <c r="S5" s="44" t="str">
        <f ca="1">IFERROR(__xludf.DUMMYFUNCTION("""COMPUTED_VALUE"""),"AssassinCartuja")</f>
        <v>AssassinCartuja</v>
      </c>
      <c r="T5" s="46" t="str">
        <f ca="1">IFERROR(__xludf.DUMMYFUNCTION("""COMPUTED_VALUE"""),"AssassinCidd")</f>
        <v>AssassinCidd</v>
      </c>
      <c r="U5" s="46" t="str">
        <f ca="1">IFERROR(__xludf.DUMMYFUNCTION("""COMPUTED_VALUE"""),"ArbiterVildred")</f>
        <v>ArbiterVildred</v>
      </c>
      <c r="V5" s="45" t="str">
        <f ca="1">IFERROR(__xludf.DUMMYFUNCTION("""COMPUTED_VALUE"""),"Kluri")</f>
        <v>Kluri</v>
      </c>
      <c r="W5" t="str">
        <f t="array" ref="W5">IF(DontTouchThis!AH5="","No result",INDEX(DontTouchThis!$AF$1:$AF$40,DontTouchThis!AH5))</f>
        <v>No result</v>
      </c>
    </row>
    <row r="6" spans="1:23">
      <c r="A6" s="43" t="str">
        <f ca="1">IFERROR(__xludf.DUMMYFUNCTION("""COMPUTED_VALUE"""),"ButcherCorpsInquisitor")</f>
        <v>ButcherCorpsInquisitor</v>
      </c>
      <c r="B6" s="44" t="str">
        <f ca="1">IFERROR(__xludf.DUMMYFUNCTION("""COMPUTED_VALUE"""),"DarkCorvus")</f>
        <v>DarkCorvus</v>
      </c>
      <c r="C6" s="44" t="str">
        <f ca="1">IFERROR(__xludf.DUMMYFUNCTION("""COMPUTED_VALUE"""),"Dingo")</f>
        <v>Dingo</v>
      </c>
      <c r="D6" s="44" t="str">
        <f ca="1">IFERROR(__xludf.DUMMYFUNCTION("""COMPUTED_VALUE"""),"Celeste")</f>
        <v>Celeste</v>
      </c>
      <c r="E6" s="45" t="str">
        <f ca="1">IFERROR(__xludf.DUMMYFUNCTION("""COMPUTED_VALUE"""),"Carrot")</f>
        <v>Carrot</v>
      </c>
      <c r="F6" s="45" t="str">
        <f ca="1">IFERROR(__xludf.DUMMYFUNCTION("""COMPUTED_VALUE"""),"Karin")</f>
        <v>Karin</v>
      </c>
      <c r="G6" s="45" t="str">
        <f ca="1">IFERROR(__xludf.DUMMYFUNCTION("""COMPUTED_VALUE"""),"Corvus")</f>
        <v>Corvus</v>
      </c>
      <c r="H6" s="45" t="str">
        <f ca="1">IFERROR(__xludf.DUMMYFUNCTION("""COMPUTED_VALUE"""),"Carmainerose")</f>
        <v>Carmainerose</v>
      </c>
      <c r="I6" s="44" t="str">
        <f ca="1">IFERROR(__xludf.DUMMYFUNCTION("""COMPUTED_VALUE"""),"BloodBladeKarin")</f>
        <v>BloodBladeKarin</v>
      </c>
      <c r="J6" s="44" t="str">
        <f ca="1">IFERROR(__xludf.DUMMYFUNCTION("""COMPUTED_VALUE"""),"ChurchOfIlryosAxe")</f>
        <v>ChurchOfIlryosAxe</v>
      </c>
      <c r="K6" s="45" t="str">
        <f ca="1">IFERROR(__xludf.DUMMYFUNCTION("""COMPUTED_VALUE"""),"CrimsonArmin")</f>
        <v>CrimsonArmin</v>
      </c>
      <c r="L6" s="46" t="str">
        <f ca="1">IFERROR(__xludf.DUMMYFUNCTION("""COMPUTED_VALUE"""),"Lorina")</f>
        <v>Lorina</v>
      </c>
      <c r="M6" s="45" t="str">
        <f ca="1">IFERROR(__xludf.DUMMYFUNCTION("""COMPUTED_VALUE"""),"Armin")</f>
        <v>Armin</v>
      </c>
      <c r="N6" s="45" t="str">
        <f ca="1">IFERROR(__xludf.DUMMYFUNCTION("""COMPUTED_VALUE"""),"Maya")</f>
        <v>Maya</v>
      </c>
      <c r="O6" s="45" t="str">
        <f ca="1">IFERROR(__xludf.DUMMYFUNCTION("""COMPUTED_VALUE"""),"Mirsa")</f>
        <v>Mirsa</v>
      </c>
      <c r="P6" s="44" t="str">
        <f ca="1">IFERROR(__xludf.DUMMYFUNCTION("""COMPUTED_VALUE"""),"FighterMaya")</f>
        <v>FighterMaya</v>
      </c>
      <c r="Q6" s="44" t="str">
        <f ca="1">IFERROR(__xludf.DUMMYFUNCTION("""COMPUTED_VALUE"""),"CelestialMercedes")</f>
        <v>CelestialMercedes</v>
      </c>
      <c r="R6" s="48"/>
      <c r="S6" s="44" t="str">
        <f ca="1">IFERROR(__xludf.DUMMYFUNCTION("""COMPUTED_VALUE"""),"AssassinColi")</f>
        <v>AssassinColi</v>
      </c>
      <c r="T6" s="45" t="str">
        <f ca="1">IFERROR(__xludf.DUMMYFUNCTION("""COMPUTED_VALUE"""),"Bask")</f>
        <v>Bask</v>
      </c>
      <c r="U6" s="44" t="str">
        <f ca="1">IFERROR(__xludf.DUMMYFUNCTION("""COMPUTED_VALUE"""),"BloodBladeKarin")</f>
        <v>BloodBladeKarin</v>
      </c>
      <c r="V6" s="45" t="str">
        <f ca="1">IFERROR(__xludf.DUMMYFUNCTION("""COMPUTED_VALUE"""),"Pearlhorizon")</f>
        <v>Pearlhorizon</v>
      </c>
      <c r="W6" t="str">
        <f t="array" ref="W6">IF(DontTouchThis!AH6="","No result",INDEX(DontTouchThis!$AF$1:$AF$40,DontTouchThis!AH6))</f>
        <v>No result</v>
      </c>
    </row>
    <row r="7" spans="1:23">
      <c r="A7" s="43" t="str">
        <f ca="1">IFERROR(__xludf.DUMMYFUNCTION("""COMPUTED_VALUE"""),"Carrot")</f>
        <v>Carrot</v>
      </c>
      <c r="B7" s="45" t="str">
        <f ca="1">IFERROR(__xludf.DUMMYFUNCTION("""COMPUTED_VALUE"""),"Helga")</f>
        <v>Helga</v>
      </c>
      <c r="C7" s="44" t="str">
        <f ca="1">IFERROR(__xludf.DUMMYFUNCTION("""COMPUTED_VALUE"""),"Gloomyrain")</f>
        <v>Gloomyrain</v>
      </c>
      <c r="D7" s="45" t="str">
        <f ca="1">IFERROR(__xludf.DUMMYFUNCTION("""COMPUTED_VALUE"""),"Elson")</f>
        <v>Elson</v>
      </c>
      <c r="E7" s="45" t="str">
        <f ca="1">IFERROR(__xludf.DUMMYFUNCTION("""COMPUTED_VALUE"""),"Cidd")</f>
        <v>Cidd</v>
      </c>
      <c r="F7" s="46" t="str">
        <f ca="1">IFERROR(__xludf.DUMMYFUNCTION("""COMPUTED_VALUE"""),"KittyClarissa")</f>
        <v>KittyClarissa</v>
      </c>
      <c r="G7" s="44" t="str">
        <f ca="1">IFERROR(__xludf.DUMMYFUNCTION("""COMPUTED_VALUE"""),"DarkCorvus")</f>
        <v>DarkCorvus</v>
      </c>
      <c r="H7" s="45" t="str">
        <f ca="1">IFERROR(__xludf.DUMMYFUNCTION("""COMPUTED_VALUE"""),"ChallengerDominiel")</f>
        <v>ChallengerDominiel</v>
      </c>
      <c r="I7" s="44" t="str">
        <f ca="1">IFERROR(__xludf.DUMMYFUNCTION("""COMPUTED_VALUE"""),"Celeste")</f>
        <v>Celeste</v>
      </c>
      <c r="J7" s="45" t="str">
        <f ca="1">IFERROR(__xludf.DUMMYFUNCTION("""COMPUTED_VALUE"""),"Coli")</f>
        <v>Coli</v>
      </c>
      <c r="K7" s="44" t="str">
        <f ca="1">IFERROR(__xludf.DUMMYFUNCTION("""COMPUTED_VALUE"""),"Diene")</f>
        <v>Diene</v>
      </c>
      <c r="L7" s="44" t="str">
        <f ca="1">IFERROR(__xludf.DUMMYFUNCTION("""COMPUTED_VALUE"""),"MartialArtistKen")</f>
        <v>MartialArtistKen</v>
      </c>
      <c r="M7" s="46" t="str">
        <f ca="1">IFERROR(__xludf.DUMMYFUNCTION("""COMPUTED_VALUE"""),"AssassinCidd")</f>
        <v>AssassinCidd</v>
      </c>
      <c r="N7" s="44" t="str">
        <f ca="1">IFERROR(__xludf.DUMMYFUNCTION("""COMPUTED_VALUE"""),"Purrgis")</f>
        <v>Purrgis</v>
      </c>
      <c r="O7" s="45" t="str">
        <f ca="1">IFERROR(__xludf.DUMMYFUNCTION("""COMPUTED_VALUE"""),"ShootingStarAchates")</f>
        <v>ShootingStarAchates</v>
      </c>
      <c r="P7" s="45" t="str">
        <f ca="1">IFERROR(__xludf.DUMMYFUNCTION("""COMPUTED_VALUE"""),"Judith")</f>
        <v>Judith</v>
      </c>
      <c r="Q7" s="45" t="str">
        <f ca="1">IFERROR(__xludf.DUMMYFUNCTION("""COMPUTED_VALUE"""),"Jena")</f>
        <v>Jena</v>
      </c>
      <c r="R7" s="48"/>
      <c r="S7" s="44" t="str">
        <f ca="1">IFERROR(__xludf.DUMMYFUNCTION("""COMPUTED_VALUE"""),"Basar")</f>
        <v>Basar</v>
      </c>
      <c r="T7" s="44" t="str">
        <f ca="1">IFERROR(__xludf.DUMMYFUNCTION("""COMPUTED_VALUE"""),"Cartuja")</f>
        <v>Cartuja</v>
      </c>
      <c r="U7" s="45" t="str">
        <f ca="1">IFERROR(__xludf.DUMMYFUNCTION("""COMPUTED_VALUE"""),"Enott")</f>
        <v>Enott</v>
      </c>
      <c r="V7" s="44" t="str">
        <f ca="1">IFERROR(__xludf.DUMMYFUNCTION("""COMPUTED_VALUE"""),"RueleOfLight")</f>
        <v>RueleOfLight</v>
      </c>
      <c r="W7" t="str">
        <f t="array" ref="W7">IF(DontTouchThis!AH7="","No result",INDEX(DontTouchThis!$AF$1:$AF$40,DontTouchThis!AH7))</f>
        <v>No result</v>
      </c>
    </row>
    <row r="8" spans="1:23">
      <c r="A8" s="43" t="str">
        <f ca="1">IFERROR(__xludf.DUMMYFUNCTION("""COMPUTED_VALUE"""),"Cecilia")</f>
        <v>Cecilia</v>
      </c>
      <c r="B8" s="45" t="str">
        <f ca="1">IFERROR(__xludf.DUMMYFUNCTION("""COMPUTED_VALUE"""),"Kluri")</f>
        <v>Kluri</v>
      </c>
      <c r="C8" s="45" t="str">
        <f ca="1">IFERROR(__xludf.DUMMYFUNCTION("""COMPUTED_VALUE"""),"GuiderAither")</f>
        <v>GuiderAither</v>
      </c>
      <c r="D8" s="45" t="str">
        <f ca="1">IFERROR(__xludf.DUMMYFUNCTION("""COMPUTED_VALUE"""),"JudgeKise")</f>
        <v>JudgeKise</v>
      </c>
      <c r="E8" s="45" t="str">
        <f ca="1">IFERROR(__xludf.DUMMYFUNCTION("""COMPUTED_VALUE"""),"Haste")</f>
        <v>Haste</v>
      </c>
      <c r="F8" s="45" t="str">
        <f ca="1">IFERROR(__xludf.DUMMYFUNCTION("""COMPUTED_VALUE"""),"Pearlhorizon")</f>
        <v>Pearlhorizon</v>
      </c>
      <c r="G8" s="45" t="str">
        <f ca="1">IFERROR(__xludf.DUMMYFUNCTION("""COMPUTED_VALUE"""),"Jecht")</f>
        <v>Jecht</v>
      </c>
      <c r="H8" s="44" t="str">
        <f ca="1">IFERROR(__xludf.DUMMYFUNCTION("""COMPUTED_VALUE"""),"Chloe")</f>
        <v>Chloe</v>
      </c>
      <c r="I8" s="44" t="str">
        <f ca="1">IFERROR(__xludf.DUMMYFUNCTION("""COMPUTED_VALUE"""),"Dingo")</f>
        <v>Dingo</v>
      </c>
      <c r="J8" s="44" t="str">
        <f ca="1">IFERROR(__xludf.DUMMYFUNCTION("""COMPUTED_VALUE"""),"GuiderAither")</f>
        <v>GuiderAither</v>
      </c>
      <c r="K8" s="44" t="str">
        <f ca="1">IFERROR(__xludf.DUMMYFUNCTION("""COMPUTED_VALUE"""),"Doris")</f>
        <v>Doris</v>
      </c>
      <c r="L8" s="45" t="str">
        <f ca="1">IFERROR(__xludf.DUMMYFUNCTION("""COMPUTED_VALUE"""),"TaranorGuard")</f>
        <v>TaranorGuard</v>
      </c>
      <c r="M8" s="45" t="str">
        <f ca="1">IFERROR(__xludf.DUMMYFUNCTION("""COMPUTED_VALUE"""),"Azalea")</f>
        <v>Azalea</v>
      </c>
      <c r="N8" s="44" t="str">
        <f ca="1">IFERROR(__xludf.DUMMYFUNCTION("""COMPUTED_VALUE"""),"Schuri")</f>
        <v>Schuri</v>
      </c>
      <c r="O8" s="48"/>
      <c r="P8" s="45" t="str">
        <f ca="1">IFERROR(__xludf.DUMMYFUNCTION("""COMPUTED_VALUE"""),"Maya")</f>
        <v>Maya</v>
      </c>
      <c r="Q8" s="47" t="str">
        <f ca="1">IFERROR(__xludf.DUMMYFUNCTION("""COMPUTED_VALUE"""),"Kayron")</f>
        <v>Kayron</v>
      </c>
      <c r="R8" s="48"/>
      <c r="S8" s="45" t="str">
        <f ca="1">IFERROR(__xludf.DUMMYFUNCTION("""COMPUTED_VALUE"""),"ButcherCorpsInquisitor")</f>
        <v>ButcherCorpsInquisitor</v>
      </c>
      <c r="T8" s="45" t="str">
        <f ca="1">IFERROR(__xludf.DUMMYFUNCTION("""COMPUTED_VALUE"""),"Destina")</f>
        <v>Destina</v>
      </c>
      <c r="U8" s="45" t="str">
        <f ca="1">IFERROR(__xludf.DUMMYFUNCTION("""COMPUTED_VALUE"""),"Mistychain")</f>
        <v>Mistychain</v>
      </c>
      <c r="V8" s="44" t="str">
        <f ca="1">IFERROR(__xludf.DUMMYFUNCTION("""COMPUTED_VALUE"""),"ShootingStarAchates")</f>
        <v>ShootingStarAchates</v>
      </c>
      <c r="W8" t="str">
        <f t="array" ref="W8">IF(DontTouchThis!AH8="","No result",INDEX(DontTouchThis!$AF$1:$AF$40,DontTouchThis!AH8))</f>
        <v>No result</v>
      </c>
    </row>
    <row r="9" spans="1:23">
      <c r="A9" s="47" t="str">
        <f ca="1">IFERROR(__xludf.DUMMYFUNCTION("""COMPUTED_VALUE"""),"Charlotte")</f>
        <v>Charlotte</v>
      </c>
      <c r="B9" s="45" t="str">
        <f ca="1">IFERROR(__xludf.DUMMYFUNCTION("""COMPUTED_VALUE"""),"Mucacha")</f>
        <v>Mucacha</v>
      </c>
      <c r="C9" s="44" t="str">
        <f ca="1">IFERROR(__xludf.DUMMYFUNCTION("""COMPUTED_VALUE"""),"Yuna")</f>
        <v>Yuna</v>
      </c>
      <c r="D9" s="46" t="str">
        <f ca="1">IFERROR(__xludf.DUMMYFUNCTION("""COMPUTED_VALUE"""),"Lots")</f>
        <v>Lots</v>
      </c>
      <c r="E9" s="45" t="str">
        <f ca="1">IFERROR(__xludf.DUMMYFUNCTION("""COMPUTED_VALUE"""),"Ludwig")</f>
        <v>Ludwig</v>
      </c>
      <c r="F9" s="44" t="str">
        <f ca="1">IFERROR(__xludf.DUMMYFUNCTION("""COMPUTED_VALUE"""),"Tamarinne")</f>
        <v>Tamarinne</v>
      </c>
      <c r="G9" s="46" t="str">
        <f ca="1">IFERROR(__xludf.DUMMYFUNCTION("""COMPUTED_VALUE"""),"Kayron")</f>
        <v>Kayron</v>
      </c>
      <c r="H9" s="45" t="str">
        <f ca="1">IFERROR(__xludf.DUMMYFUNCTION("""COMPUTED_VALUE"""),"Crozet")</f>
        <v>Crozet</v>
      </c>
      <c r="I9" s="45" t="str">
        <f ca="1">IFERROR(__xludf.DUMMYFUNCTION("""COMPUTED_VALUE"""),"Karin")</f>
        <v>Karin</v>
      </c>
      <c r="J9" s="45" t="str">
        <f ca="1">IFERROR(__xludf.DUMMYFUNCTION("""COMPUTED_VALUE"""),"Leo")</f>
        <v>Leo</v>
      </c>
      <c r="K9" s="45" t="str">
        <f ca="1">IFERROR(__xludf.DUMMYFUNCTION("""COMPUTED_VALUE"""),"Hazel")</f>
        <v>Hazel</v>
      </c>
      <c r="L9" s="48"/>
      <c r="M9" s="44" t="str">
        <f ca="1">IFERROR(__xludf.DUMMYFUNCTION("""COMPUTED_VALUE"""),"Basar")</f>
        <v>Basar</v>
      </c>
      <c r="N9" s="45" t="str">
        <f ca="1">IFERROR(__xludf.DUMMYFUNCTION("""COMPUTED_VALUE"""),"TaranorGuard")</f>
        <v>TaranorGuard</v>
      </c>
      <c r="O9" s="48"/>
      <c r="P9" s="45" t="str">
        <f ca="1">IFERROR(__xludf.DUMMYFUNCTION("""COMPUTED_VALUE"""),"Pyllis")</f>
        <v>Pyllis</v>
      </c>
      <c r="Q9" s="48"/>
      <c r="R9" s="48"/>
      <c r="S9" s="44" t="str">
        <f ca="1">IFERROR(__xludf.DUMMYFUNCTION("""COMPUTED_VALUE"""),"ChurchOfIlryosAxe")</f>
        <v>ChurchOfIlryosAxe</v>
      </c>
      <c r="T9" s="45" t="str">
        <f ca="1">IFERROR(__xludf.DUMMYFUNCTION("""COMPUTED_VALUE"""),"Iseria")</f>
        <v>Iseria</v>
      </c>
      <c r="U9" s="44" t="str">
        <f ca="1">IFERROR(__xludf.DUMMYFUNCTION("""COMPUTED_VALUE"""),"Ravi")</f>
        <v>Ravi</v>
      </c>
      <c r="V9" s="44" t="str">
        <f ca="1">IFERROR(__xludf.DUMMYFUNCTION("""COMPUTED_VALUE"""),"Wanda")</f>
        <v>Wanda</v>
      </c>
      <c r="W9" t="str">
        <f t="array" ref="W9">IF(DontTouchThis!AH9="","No result",INDEX(DontTouchThis!$AF$1:$AF$40,DontTouchThis!AH9))</f>
        <v>No result</v>
      </c>
    </row>
    <row r="10" spans="1:23">
      <c r="A10" s="47" t="str">
        <f ca="1">IFERROR(__xludf.DUMMYFUNCTION("""COMPUTED_VALUE"""),"FighterMaya")</f>
        <v>FighterMaya</v>
      </c>
      <c r="B10" s="54" t="str">
        <f ca="1">IFERROR(__xludf.DUMMYFUNCTION("""COMPUTED_VALUE"""),"RighteousThiefRoozid")</f>
        <v>RighteousThiefRoozid</v>
      </c>
      <c r="C10" s="48"/>
      <c r="D10" s="45" t="str">
        <f ca="1">IFERROR(__xludf.DUMMYFUNCTION("""COMPUTED_VALUE"""),"MaidChloe")</f>
        <v>MaidChloe</v>
      </c>
      <c r="E10" s="45" t="str">
        <f ca="1">IFERROR(__xludf.DUMMYFUNCTION("""COMPUTED_VALUE"""),"MascotHazel")</f>
        <v>MascotHazel</v>
      </c>
      <c r="F10" s="48" t="str">
        <f ca="1">IFERROR(__xludf.DUMMYFUNCTION("""COMPUTED_VALUE"""),"Yufine")</f>
        <v>Yufine</v>
      </c>
      <c r="G10" s="45" t="str">
        <f ca="1">IFERROR(__xludf.DUMMYFUNCTION("""COMPUTED_VALUE"""),"Krau")</f>
        <v>Krau</v>
      </c>
      <c r="H10" s="45" t="str">
        <f ca="1">IFERROR(__xludf.DUMMYFUNCTION("""COMPUTED_VALUE"""),"Dominiel")</f>
        <v>Dominiel</v>
      </c>
      <c r="I10" s="45" t="str">
        <f ca="1">IFERROR(__xludf.DUMMYFUNCTION("""COMPUTED_VALUE"""),"Ken")</f>
        <v>Ken</v>
      </c>
      <c r="J10" s="45" t="str">
        <f ca="1">IFERROR(__xludf.DUMMYFUNCTION("""COMPUTED_VALUE"""),"Mirsa")</f>
        <v>Mirsa</v>
      </c>
      <c r="K10" s="45" t="str">
        <f ca="1">IFERROR(__xludf.DUMMYFUNCTION("""COMPUTED_VALUE"""),"Jecht")</f>
        <v>Jecht</v>
      </c>
      <c r="L10" s="48"/>
      <c r="M10" s="45" t="str">
        <f ca="1">IFERROR(__xludf.DUMMYFUNCTION("""COMPUTED_VALUE"""),"ChallengerDominiel")</f>
        <v>ChallengerDominiel</v>
      </c>
      <c r="N10" s="44" t="str">
        <f ca="1">IFERROR(__xludf.DUMMYFUNCTION("""COMPUTED_VALUE"""),"Vildred")</f>
        <v>Vildred</v>
      </c>
      <c r="O10" s="48"/>
      <c r="P10" s="44" t="str">
        <f ca="1">IFERROR(__xludf.DUMMYFUNCTION("""COMPUTED_VALUE"""),"SpectreTenebria")</f>
        <v>SpectreTenebria</v>
      </c>
      <c r="Q10" s="48"/>
      <c r="R10" s="48"/>
      <c r="S10" s="45" t="str">
        <f ca="1">IFERROR(__xludf.DUMMYFUNCTION("""COMPUTED_VALUE"""),"Crozet")</f>
        <v>Crozet</v>
      </c>
      <c r="T10" s="44" t="str">
        <f ca="1">IFERROR(__xludf.DUMMYFUNCTION("""COMPUTED_VALUE"""),"JudgeKise")</f>
        <v>JudgeKise</v>
      </c>
      <c r="U10" s="45" t="str">
        <f ca="1">IFERROR(__xludf.DUMMYFUNCTION("""COMPUTED_VALUE"""),"Rose")</f>
        <v>Rose</v>
      </c>
      <c r="V10" s="44" t="str">
        <f ca="1">IFERROR(__xludf.DUMMYFUNCTION("""COMPUTED_VALUE"""),"WatcherSchuri")</f>
        <v>WatcherSchuri</v>
      </c>
      <c r="W10" t="str">
        <f t="array" ref="W10">IF(DontTouchThis!AH10="","No result",INDEX(DontTouchThis!$AF$1:$AF$40,DontTouchThis!AH10))</f>
        <v>No result</v>
      </c>
    </row>
    <row r="11" spans="1:23">
      <c r="A11" s="43" t="str">
        <f ca="1">IFERROR(__xludf.DUMMYFUNCTION("""COMPUTED_VALUE"""),"Helga")</f>
        <v>Helga</v>
      </c>
      <c r="B11" s="54" t="str">
        <f ca="1">IFERROR(__xludf.DUMMYFUNCTION("""COMPUTED_VALUE"""),"SpecimenSez")</f>
        <v>SpecimenSez</v>
      </c>
      <c r="C11" s="48"/>
      <c r="D11" s="45" t="str">
        <f ca="1">IFERROR(__xludf.DUMMYFUNCTION("""COMPUTED_VALUE"""),"Montmorancy")</f>
        <v>Montmorancy</v>
      </c>
      <c r="E11" s="45" t="str">
        <f ca="1">IFERROR(__xludf.DUMMYFUNCTION("""COMPUTED_VALUE"""),"Mucacha")</f>
        <v>Mucacha</v>
      </c>
      <c r="F11" s="48"/>
      <c r="G11" s="44" t="str">
        <f ca="1">IFERROR(__xludf.DUMMYFUNCTION("""COMPUTED_VALUE"""),"Luna")</f>
        <v>Luna</v>
      </c>
      <c r="H11" s="44" t="str">
        <f ca="1">IFERROR(__xludf.DUMMYFUNCTION("""COMPUTED_VALUE"""),"Gloomyrain")</f>
        <v>Gloomyrain</v>
      </c>
      <c r="I11" s="45" t="str">
        <f ca="1">IFERROR(__xludf.DUMMYFUNCTION("""COMPUTED_VALUE"""),"Krau")</f>
        <v>Krau</v>
      </c>
      <c r="J11" s="45" t="str">
        <f ca="1">IFERROR(__xludf.DUMMYFUNCTION("""COMPUTED_VALUE"""),"Rima")</f>
        <v>Rima</v>
      </c>
      <c r="K11" s="46" t="str">
        <f ca="1">IFERROR(__xludf.DUMMYFUNCTION("""COMPUTED_VALUE"""),"KittyClarissa")</f>
        <v>KittyClarissa</v>
      </c>
      <c r="L11" s="48"/>
      <c r="M11" s="44" t="str">
        <f ca="1">IFERROR(__xludf.DUMMYFUNCTION("""COMPUTED_VALUE"""),"Clarissa")</f>
        <v>Clarissa</v>
      </c>
      <c r="N11" s="48"/>
      <c r="O11" s="48"/>
      <c r="P11" s="45" t="str">
        <f ca="1">IFERROR(__xludf.DUMMYFUNCTION("""COMPUTED_VALUE"""),"Tenebria")</f>
        <v>Tenebria</v>
      </c>
      <c r="Q11" s="48"/>
      <c r="R11" s="48"/>
      <c r="S11" s="44" t="str">
        <f ca="1">IFERROR(__xludf.DUMMYFUNCTION("""COMPUTED_VALUE"""),"Diene")</f>
        <v>Diene</v>
      </c>
      <c r="T11" s="44" t="str">
        <f ca="1">IFERROR(__xludf.DUMMYFUNCTION("""COMPUTED_VALUE"""),"Kise")</f>
        <v>Kise</v>
      </c>
      <c r="U11" s="44" t="str">
        <f ca="1">IFERROR(__xludf.DUMMYFUNCTION("""COMPUTED_VALUE"""),"Serila")</f>
        <v>Serila</v>
      </c>
      <c r="V11" s="48"/>
      <c r="W11" t="str">
        <f t="array" ref="W11">IF(DontTouchThis!AH11="","No result",INDEX(DontTouchThis!$AF$1:$AF$40,DontTouchThis!AH11))</f>
        <v>No result</v>
      </c>
    </row>
    <row r="12" spans="1:23">
      <c r="A12" s="43" t="str">
        <f ca="1">IFERROR(__xludf.DUMMYFUNCTION("""COMPUTED_VALUE"""),"Iseria")</f>
        <v>Iseria</v>
      </c>
      <c r="B12" s="45" t="str">
        <f ca="1">IFERROR(__xludf.DUMMYFUNCTION("""COMPUTED_VALUE"""),"SpectreTenebria")</f>
        <v>SpectreTenebria</v>
      </c>
      <c r="C12" s="48"/>
      <c r="D12" s="45" t="str">
        <f ca="1">IFERROR(__xludf.DUMMYFUNCTION("""COMPUTED_VALUE"""),"Nemunas")</f>
        <v>Nemunas</v>
      </c>
      <c r="E12" s="44" t="str">
        <f ca="1">IFERROR(__xludf.DUMMYFUNCTION("""COMPUTED_VALUE"""),"Nemunas")</f>
        <v>Nemunas</v>
      </c>
      <c r="F12" s="48"/>
      <c r="G12" s="48"/>
      <c r="H12" s="44" t="str">
        <f ca="1">IFERROR(__xludf.DUMMYFUNCTION("""COMPUTED_VALUE"""),"Ken")</f>
        <v>Ken</v>
      </c>
      <c r="I12" s="45" t="str">
        <f ca="1">IFERROR(__xludf.DUMMYFUNCTION("""COMPUTED_VALUE"""),"Ludwig")</f>
        <v>Ludwig</v>
      </c>
      <c r="J12" s="45" t="str">
        <f ca="1">IFERROR(__xludf.DUMMYFUNCTION("""COMPUTED_VALUE"""),"Sven")</f>
        <v>Sven</v>
      </c>
      <c r="K12" s="45" t="str">
        <f ca="1">IFERROR(__xludf.DUMMYFUNCTION("""COMPUTED_VALUE"""),"Mercedes")</f>
        <v>Mercedes</v>
      </c>
      <c r="L12" s="48"/>
      <c r="M12" s="45" t="str">
        <f ca="1">IFERROR(__xludf.DUMMYFUNCTION("""COMPUTED_VALUE"""),"Coli")</f>
        <v>Coli</v>
      </c>
      <c r="N12" s="48"/>
      <c r="O12" s="48"/>
      <c r="P12" s="48"/>
      <c r="Q12" s="48"/>
      <c r="R12" s="48"/>
      <c r="S12" s="45" t="str">
        <f ca="1">IFERROR(__xludf.DUMMYFUNCTION("""COMPUTED_VALUE"""),"Dominiel")</f>
        <v>Dominiel</v>
      </c>
      <c r="T12" s="44" t="str">
        <f ca="1">IFERROR(__xludf.DUMMYFUNCTION("""COMPUTED_VALUE"""),"Luna")</f>
        <v>Luna</v>
      </c>
      <c r="U12" s="44" t="str">
        <f ca="1">IFERROR(__xludf.DUMMYFUNCTION("""COMPUTED_VALUE"""),"SpecimenSez")</f>
        <v>SpecimenSez</v>
      </c>
      <c r="V12" s="48"/>
      <c r="W12" t="str">
        <f t="array" ref="W12">IF(DontTouchThis!AH12="","No result",INDEX(DontTouchThis!$AF$1:$AF$40,DontTouchThis!AH12))</f>
        <v>No result</v>
      </c>
    </row>
    <row r="13" spans="1:23">
      <c r="A13" s="43" t="str">
        <f ca="1">IFERROR(__xludf.DUMMYFUNCTION("""COMPUTED_VALUE"""),"Jena")</f>
        <v>Jena</v>
      </c>
      <c r="B13" s="44" t="str">
        <f ca="1">IFERROR(__xludf.DUMMYFUNCTION("""COMPUTED_VALUE"""),"TaranorRoyalGuard")</f>
        <v>TaranorRoyalGuard</v>
      </c>
      <c r="C13" s="48"/>
      <c r="D13" s="44" t="str">
        <f ca="1">IFERROR(__xludf.DUMMYFUNCTION("""COMPUTED_VALUE"""),"Rin")</f>
        <v>Rin</v>
      </c>
      <c r="E13" s="44" t="str">
        <f ca="1">IFERROR(__xludf.DUMMYFUNCTION("""COMPUTED_VALUE"""),"Otillie")</f>
        <v>Otillie</v>
      </c>
      <c r="F13" s="48"/>
      <c r="G13" s="48"/>
      <c r="H13" s="45" t="str">
        <f ca="1">IFERROR(__xludf.DUMMYFUNCTION("""COMPUTED_VALUE"""),"Leo")</f>
        <v>Leo</v>
      </c>
      <c r="I13" s="44" t="str">
        <f ca="1">IFERROR(__xludf.DUMMYFUNCTION("""COMPUTED_VALUE"""),"MaidChloe")</f>
        <v>MaidChloe</v>
      </c>
      <c r="J13" s="45" t="str">
        <f ca="1">IFERROR(__xludf.DUMMYFUNCTION("""COMPUTED_VALUE"""),"Tieria")</f>
        <v>Tieria</v>
      </c>
      <c r="K13" s="44" t="str">
        <f ca="1">IFERROR(__xludf.DUMMYFUNCTION("""COMPUTED_VALUE"""),"Serila")</f>
        <v>Serila</v>
      </c>
      <c r="L13" s="48"/>
      <c r="M13" s="45" t="str">
        <f ca="1">IFERROR(__xludf.DUMMYFUNCTION("""COMPUTED_VALUE"""),"Corvus")</f>
        <v>Corvus</v>
      </c>
      <c r="N13" s="48"/>
      <c r="O13" s="48"/>
      <c r="P13" s="48"/>
      <c r="Q13" s="48"/>
      <c r="R13" s="48"/>
      <c r="S13" s="44" t="str">
        <f ca="1">IFERROR(__xludf.DUMMYFUNCTION("""COMPUTED_VALUE"""),"Doris")</f>
        <v>Doris</v>
      </c>
      <c r="T13" s="44" t="str">
        <f ca="1">IFERROR(__xludf.DUMMYFUNCTION("""COMPUTED_VALUE"""),"Otillie")</f>
        <v>Otillie</v>
      </c>
      <c r="U13" s="46" t="str">
        <f ca="1">IFERROR(__xludf.DUMMYFUNCTION("""COMPUTED_VALUE"""),"WandererSilk")</f>
        <v>WandererSilk</v>
      </c>
      <c r="V13" s="48"/>
      <c r="W13" t="str">
        <f t="array" ref="W13">IF(DontTouchThis!AH13="","No result",INDEX(DontTouchThis!$AF$1:$AF$40,DontTouchThis!AH13))</f>
        <v>No result</v>
      </c>
    </row>
    <row r="14" spans="1:23">
      <c r="A14" s="43" t="str">
        <f ca="1">IFERROR(__xludf.DUMMYFUNCTION("""COMPUTED_VALUE"""),"Judith")</f>
        <v>Judith</v>
      </c>
      <c r="B14" t="str">
        <f ca="1">IFERROR(__xludf.DUMMYFUNCTION("""COMPUTED_VALUE"""),"Vildred")</f>
        <v>Vildred</v>
      </c>
      <c r="C14" s="48"/>
      <c r="D14" s="44" t="str">
        <f ca="1">IFERROR(__xludf.DUMMYFUNCTION("""COMPUTED_VALUE"""),"RueleOfLight")</f>
        <v>RueleOfLight</v>
      </c>
      <c r="E14" s="45" t="str">
        <f ca="1">IFERROR(__xludf.DUMMYFUNCTION("""COMPUTED_VALUE"""),"Requiemroar")</f>
        <v>Requiemroar</v>
      </c>
      <c r="F14" s="48"/>
      <c r="G14" s="48"/>
      <c r="H14" s="46" t="str">
        <f ca="1">IFERROR(__xludf.DUMMYFUNCTION("""COMPUTED_VALUE"""),"Lorina")</f>
        <v>Lorina</v>
      </c>
      <c r="I14" s="44" t="str">
        <f ca="1">IFERROR(__xludf.DUMMYFUNCTION("""COMPUTED_VALUE"""),"Ravi")</f>
        <v>Ravi</v>
      </c>
      <c r="J14" s="48"/>
      <c r="K14" s="45" t="str">
        <f ca="1">IFERROR(__xludf.DUMMYFUNCTION("""COMPUTED_VALUE"""),"Silk")</f>
        <v>Silk</v>
      </c>
      <c r="L14" s="48"/>
      <c r="M14" s="45" t="str">
        <f ca="1">IFERROR(__xludf.DUMMYFUNCTION("""COMPUTED_VALUE"""),"Enott")</f>
        <v>Enott</v>
      </c>
      <c r="N14" s="48"/>
      <c r="O14" s="48"/>
      <c r="P14" s="48"/>
      <c r="Q14" s="48"/>
      <c r="R14" s="48"/>
      <c r="S14" s="45" t="str">
        <f ca="1">IFERROR(__xludf.DUMMYFUNCTION("""COMPUTED_VALUE"""),"Elson")</f>
        <v>Elson</v>
      </c>
      <c r="T14" s="44" t="str">
        <f ca="1">IFERROR(__xludf.DUMMYFUNCTION("""COMPUTED_VALUE"""),"Purrgis")</f>
        <v>Purrgis</v>
      </c>
      <c r="U14" s="45" t="str">
        <f ca="1">IFERROR(__xludf.DUMMYFUNCTION("""COMPUTED_VALUE"""),"Zeno")</f>
        <v>Zeno</v>
      </c>
      <c r="V14" s="48"/>
      <c r="W14" t="str">
        <f t="array" ref="W14">IF(DontTouchThis!AH14="","No result",INDEX(DontTouchThis!$AF$1:$AF$40,DontTouchThis!AH14))</f>
        <v>No result</v>
      </c>
    </row>
    <row r="15" spans="1:23">
      <c r="A15" s="43" t="str">
        <f ca="1">IFERROR(__xludf.DUMMYFUNCTION("""COMPUTED_VALUE"""),"Kiris")</f>
        <v>Kiris</v>
      </c>
      <c r="B15" s="43"/>
      <c r="C15" s="48"/>
      <c r="D15" s="48"/>
      <c r="E15" s="45" t="str">
        <f ca="1">IFERROR(__xludf.DUMMYFUNCTION("""COMPUTED_VALUE"""),"Rikoris")</f>
        <v>Rikoris</v>
      </c>
      <c r="F15" s="48"/>
      <c r="G15" s="48"/>
      <c r="H15" s="45" t="str">
        <f ca="1">IFERROR(__xludf.DUMMYFUNCTION("""COMPUTED_VALUE"""),"Montmorancy")</f>
        <v>Montmorancy</v>
      </c>
      <c r="I15" s="45" t="str">
        <f ca="1">IFERROR(__xludf.DUMMYFUNCTION("""COMPUTED_VALUE"""),"Silk")</f>
        <v>Silk</v>
      </c>
      <c r="J15" s="48"/>
      <c r="K15" s="45" t="str">
        <f ca="1">IFERROR(__xludf.DUMMYFUNCTION("""COMPUTED_VALUE"""),"Tieria")</f>
        <v>Tieria</v>
      </c>
      <c r="L15" s="48"/>
      <c r="M15" s="44" t="str">
        <f ca="1">IFERROR(__xludf.DUMMYFUNCTION("""COMPUTED_VALUE"""),"GeneralPurrgis")</f>
        <v>GeneralPurrgis</v>
      </c>
      <c r="N15" s="48"/>
      <c r="O15" s="48"/>
      <c r="P15" s="48"/>
      <c r="Q15" s="48"/>
      <c r="R15" s="48"/>
      <c r="S15" s="45" t="str">
        <f ca="1">IFERROR(__xludf.DUMMYFUNCTION("""COMPUTED_VALUE"""),"Haste")</f>
        <v>Haste</v>
      </c>
      <c r="T15" s="45" t="str">
        <f ca="1">IFERROR(__xludf.DUMMYFUNCTION("""COMPUTED_VALUE"""),"Ras")</f>
        <v>Ras</v>
      </c>
      <c r="U15" s="48" t="str">
        <f ca="1">IFERROR(__xludf.DUMMYFUNCTION("""COMPUTED_VALUE"""),"Zerato")</f>
        <v>Zerato</v>
      </c>
      <c r="V15" s="48"/>
      <c r="W15" t="str">
        <f t="array" ref="W15">IF(DontTouchThis!AH15="","No result",INDEX(DontTouchThis!$AF$1:$AF$40,DontTouchThis!AH15))</f>
        <v>No result</v>
      </c>
    </row>
    <row r="16" spans="1:23">
      <c r="A16" s="43" t="str">
        <f ca="1">IFERROR(__xludf.DUMMYFUNCTION("""COMPUTED_VALUE"""),"Lots")</f>
        <v>Lots</v>
      </c>
      <c r="B16" s="43"/>
      <c r="C16" s="48"/>
      <c r="D16" s="48"/>
      <c r="E16" s="44" t="str">
        <f ca="1">IFERROR(__xludf.DUMMYFUNCTION("""COMPUTED_VALUE"""),"Romann")</f>
        <v>Romann</v>
      </c>
      <c r="F16" s="48"/>
      <c r="G16" s="48"/>
      <c r="H16" s="45" t="str">
        <f ca="1">IFERROR(__xludf.DUMMYFUNCTION("""COMPUTED_VALUE"""),"Pyllis")</f>
        <v>Pyllis</v>
      </c>
      <c r="I16" s="48"/>
      <c r="J16" s="48"/>
      <c r="K16" s="44" t="str">
        <f ca="1">IFERROR(__xludf.DUMMYFUNCTION("""COMPUTED_VALUE"""),"Tywin")</f>
        <v>Tywin</v>
      </c>
      <c r="L16" s="48"/>
      <c r="M16" s="44" t="str">
        <f ca="1">IFERROR(__xludf.DUMMYFUNCTION("""COMPUTED_VALUE"""),"Gunther")</f>
        <v>Gunther</v>
      </c>
      <c r="N16" s="48"/>
      <c r="O16" s="48"/>
      <c r="P16" s="48"/>
      <c r="Q16" s="48"/>
      <c r="R16" s="48"/>
      <c r="S16" s="45" t="str">
        <f ca="1">IFERROR(__xludf.DUMMYFUNCTION("""COMPUTED_VALUE"""),"Kiris")</f>
        <v>Kiris</v>
      </c>
      <c r="T16" s="45" t="str">
        <f ca="1">IFERROR(__xludf.DUMMYFUNCTION("""COMPUTED_VALUE"""),"Rima")</f>
        <v>Rima</v>
      </c>
      <c r="U16" s="48"/>
      <c r="V16" s="48"/>
      <c r="W16" t="str">
        <f t="array" ref="W16">IF(DontTouchThis!AH16="","No result",INDEX(DontTouchThis!$AF$1:$AF$40,DontTouchThis!AH16))</f>
        <v>No result</v>
      </c>
    </row>
    <row r="17" spans="1:23">
      <c r="A17" s="43" t="str">
        <f ca="1">IFERROR(__xludf.DUMMYFUNCTION("""COMPUTED_VALUE"""),"Mistychain")</f>
        <v>Mistychain</v>
      </c>
      <c r="B17" s="43"/>
      <c r="C17" s="48"/>
      <c r="D17" s="48"/>
      <c r="E17" s="44" t="str">
        <f ca="1">IFERROR(__xludf.DUMMYFUNCTION("""COMPUTED_VALUE"""),"Schuri")</f>
        <v>Schuri</v>
      </c>
      <c r="F17" s="48"/>
      <c r="G17" s="48"/>
      <c r="H17" s="45" t="str">
        <f ca="1">IFERROR(__xludf.DUMMYFUNCTION("""COMPUTED_VALUE"""),"Ras")</f>
        <v>Ras</v>
      </c>
      <c r="I17" s="48"/>
      <c r="J17" s="48"/>
      <c r="K17" s="48"/>
      <c r="L17" s="48"/>
      <c r="M17" s="45" t="str">
        <f ca="1">IFERROR(__xludf.DUMMYFUNCTION("""COMPUTED_VALUE"""),"Hazel")</f>
        <v>Hazel</v>
      </c>
      <c r="N17" s="48"/>
      <c r="O17" s="48"/>
      <c r="P17" s="48"/>
      <c r="Q17" s="48"/>
      <c r="R17" s="48"/>
      <c r="S17" s="46" t="str">
        <f ca="1">IFERROR(__xludf.DUMMYFUNCTION("""COMPUTED_VALUE"""),"Kise")</f>
        <v>Kise</v>
      </c>
      <c r="T17" s="45" t="str">
        <f ca="1">IFERROR(__xludf.DUMMYFUNCTION("""COMPUTED_VALUE"""),"Roozid")</f>
        <v>Roozid</v>
      </c>
      <c r="U17" s="48"/>
      <c r="V17" s="48"/>
      <c r="W17" t="str">
        <f t="array" ref="W17">IF(DontTouchThis!AH17="","No result",INDEX(DontTouchThis!$AF$1:$AF$40,DontTouchThis!AH17))</f>
        <v>No result</v>
      </c>
    </row>
    <row r="18" spans="1:23">
      <c r="A18" s="47" t="str">
        <f ca="1">IFERROR(__xludf.DUMMYFUNCTION("""COMPUTED_VALUE"""),"Requiemroar")</f>
        <v>Requiemroar</v>
      </c>
      <c r="B18" s="43"/>
      <c r="C18" s="48"/>
      <c r="D18" s="48"/>
      <c r="E18" s="44" t="str">
        <f ca="1">IFERROR(__xludf.DUMMYFUNCTION("""COMPUTED_VALUE"""),"Tamarinne")</f>
        <v>Tamarinne</v>
      </c>
      <c r="F18" s="48"/>
      <c r="G18" s="48"/>
      <c r="H18" s="45" t="str">
        <f ca="1">IFERROR(__xludf.DUMMYFUNCTION("""COMPUTED_VALUE"""),"Romann")</f>
        <v>Romann</v>
      </c>
      <c r="I18" s="48"/>
      <c r="J18" s="48"/>
      <c r="K18" s="48"/>
      <c r="L18" s="48"/>
      <c r="M18" s="44" t="str">
        <f ca="1">IFERROR(__xludf.DUMMYFUNCTION("""COMPUTED_VALUE"""),"MartialArtistKen")</f>
        <v>MartialArtistKen</v>
      </c>
      <c r="N18" s="48"/>
      <c r="O18" s="48"/>
      <c r="P18" s="48"/>
      <c r="Q18" s="48"/>
      <c r="R18" s="48"/>
      <c r="S18" s="45" t="str">
        <f ca="1">IFERROR(__xludf.DUMMYFUNCTION("""COMPUTED_VALUE"""),"MascotHazel")</f>
        <v>MascotHazel</v>
      </c>
      <c r="T18" s="45" t="str">
        <f ca="1">IFERROR(__xludf.DUMMYFUNCTION("""COMPUTED_VALUE"""),"Sez")</f>
        <v>Sez</v>
      </c>
      <c r="U18" s="48"/>
      <c r="V18" s="48"/>
      <c r="W18" t="str">
        <f t="array" ref="W18">IF(DontTouchThis!AH18="","No result",INDEX(DontTouchThis!$AF$1:$AF$40,DontTouchThis!AH18))</f>
        <v>No result</v>
      </c>
    </row>
    <row r="19" spans="1:23">
      <c r="A19" s="62" t="str">
        <f ca="1">IFERROR(__xludf.DUMMYFUNCTION("""COMPUTED_VALUE"""),"RighteousThiefRoozid")</f>
        <v>RighteousThiefRoozid</v>
      </c>
      <c r="B19" s="43"/>
      <c r="C19" s="48"/>
      <c r="D19" s="48"/>
      <c r="E19" s="45" t="str">
        <f ca="1">IFERROR(__xludf.DUMMYFUNCTION("""COMPUTED_VALUE"""),"Wanda")</f>
        <v>Wanda</v>
      </c>
      <c r="F19" s="48"/>
      <c r="G19" s="48"/>
      <c r="H19" s="45" t="str">
        <f ca="1">IFERROR(__xludf.DUMMYFUNCTION("""COMPUTED_VALUE"""),"Rose")</f>
        <v>Rose</v>
      </c>
      <c r="I19" s="48"/>
      <c r="J19" s="48"/>
      <c r="K19" s="48"/>
      <c r="L19" s="48"/>
      <c r="M19" s="44" t="str">
        <f ca="1">IFERROR(__xludf.DUMMYFUNCTION("""COMPUTED_VALUE"""),"Violet")</f>
        <v>Violet</v>
      </c>
      <c r="N19" s="48"/>
      <c r="O19" s="48"/>
      <c r="P19" s="48"/>
      <c r="Q19" s="48"/>
      <c r="R19" s="48"/>
      <c r="S19" s="45" t="str">
        <f ca="1">IFERROR(__xludf.DUMMYFUNCTION("""COMPUTED_VALUE"""),"Mercedes")</f>
        <v>Mercedes</v>
      </c>
      <c r="T19" s="46" t="str">
        <f ca="1">IFERROR(__xludf.DUMMYFUNCTION("""COMPUTED_VALUE"""),"Surin")</f>
        <v>Surin</v>
      </c>
      <c r="U19" s="48"/>
      <c r="V19" s="48"/>
      <c r="W19" t="str">
        <f t="array" ref="W19">IF(DontTouchThis!AH19="","No result",INDEX(DontTouchThis!$AF$1:$AF$40,DontTouchThis!AH19))</f>
        <v>No result</v>
      </c>
    </row>
    <row r="20" spans="1:23">
      <c r="A20" s="43" t="str">
        <f ca="1">IFERROR(__xludf.DUMMYFUNCTION("""COMPUTED_VALUE"""),"Roozid")</f>
        <v>Roozid</v>
      </c>
      <c r="B20" s="43"/>
      <c r="C20" s="48"/>
      <c r="D20" s="48"/>
      <c r="E20" s="48" t="str">
        <f ca="1">IFERROR(__xludf.DUMMYFUNCTION("""COMPUTED_VALUE"""),"Yuna")</f>
        <v>Yuna</v>
      </c>
      <c r="F20" s="48"/>
      <c r="G20" s="48"/>
      <c r="H20" s="44" t="str">
        <f ca="1">IFERROR(__xludf.DUMMYFUNCTION("""COMPUTED_VALUE"""),"ShadowRose")</f>
        <v>ShadowRose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5" t="str">
        <f ca="1">IFERROR(__xludf.DUMMYFUNCTION("""COMPUTED_VALUE"""),"Rikoris")</f>
        <v>Rikoris</v>
      </c>
      <c r="T20" s="46" t="str">
        <f ca="1">IFERROR(__xludf.DUMMYFUNCTION("""COMPUTED_VALUE"""),"Violet")</f>
        <v>Violet</v>
      </c>
      <c r="U20" s="48"/>
      <c r="V20" s="48"/>
      <c r="W20" t="str">
        <f t="array" ref="W20">IF(DontTouchThis!AH20="","No result",INDEX(DontTouchThis!$AF$1:$AF$40,DontTouchThis!AH20))</f>
        <v>No result</v>
      </c>
    </row>
    <row r="21" spans="1:23">
      <c r="A21" s="47" t="str">
        <f ca="1">IFERROR(__xludf.DUMMYFUNCTION("""COMPUTED_VALUE"""),"ShadowRose")</f>
        <v>ShadowRose</v>
      </c>
      <c r="B21" s="43"/>
      <c r="C21" s="48"/>
      <c r="D21" s="48"/>
      <c r="E21" s="48" t="str">
        <f ca="1">IFERROR(__xludf.DUMMYFUNCTION("""COMPUTED_VALUE"""),"Zerato")</f>
        <v>Zerato</v>
      </c>
      <c r="F21" s="48"/>
      <c r="G21" s="48"/>
      <c r="H21" s="45" t="str">
        <f ca="1">IFERROR(__xludf.DUMMYFUNCTION("""COMPUTED_VALUE"""),"Sven")</f>
        <v>Sven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5" t="str">
        <f ca="1">IFERROR(__xludf.DUMMYFUNCTION("""COMPUTED_VALUE"""),"Rin")</f>
        <v>Rin</v>
      </c>
      <c r="T21" s="48"/>
      <c r="U21" s="48"/>
      <c r="V21" s="48"/>
      <c r="W21" t="str">
        <f t="array" ref="W21">IF(DontTouchThis!AH21="","No result",INDEX(DontTouchThis!$AF$1:$AF$40,DontTouchThis!AH21))</f>
        <v>No result</v>
      </c>
    </row>
    <row r="22" spans="1:23">
      <c r="A22" s="43" t="str">
        <f ca="1">IFERROR(__xludf.DUMMYFUNCTION("""COMPUTED_VALUE"""),"Sigret")</f>
        <v>Sigret</v>
      </c>
      <c r="B22" s="64"/>
      <c r="C22" s="48"/>
      <c r="D22" s="48"/>
      <c r="E22" s="48"/>
      <c r="F22" s="48"/>
      <c r="G22" s="48"/>
      <c r="H22" s="45" t="str">
        <f ca="1">IFERROR(__xludf.DUMMYFUNCTION("""COMPUTED_VALUE"""),"Tenebria")</f>
        <v>Tenebria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 t="str">
        <f ca="1">IFERROR(__xludf.DUMMYFUNCTION("""COMPUTED_VALUE"""),"Sez")</f>
        <v>Sez</v>
      </c>
      <c r="T22" s="48"/>
      <c r="U22" s="48"/>
      <c r="V22" s="48"/>
      <c r="W22" t="str">
        <f t="array" ref="W22">IF(DontTouchThis!AH22="","No result",INDEX(DontTouchThis!$AF$1:$AF$40,DontTouchThis!AH22))</f>
        <v>No result</v>
      </c>
    </row>
    <row r="23" spans="1:23">
      <c r="A23" s="43" t="str">
        <f ca="1">IFERROR(__xludf.DUMMYFUNCTION("""COMPUTED_VALUE"""),"Surin")</f>
        <v>Surin</v>
      </c>
      <c r="B23" s="64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t="str">
        <f t="array" ref="W23">IF(DontTouchThis!AH23="","No result",INDEX(DontTouchThis!$AF$1:$AF$40,DontTouchThis!AH23))</f>
        <v>No result</v>
      </c>
    </row>
    <row r="24" spans="1:23">
      <c r="A24" s="43" t="str">
        <f ca="1">IFERROR(__xludf.DUMMYFUNCTION("""COMPUTED_VALUE"""),"TaranorRoyalGuard")</f>
        <v>TaranorRoyalGuard</v>
      </c>
      <c r="B24" s="64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t="str">
        <f t="array" ref="W24">IF(DontTouchThis!AH24="","No result",INDEX(DontTouchThis!$AF$1:$AF$40,DontTouchThis!AH24))</f>
        <v>No result</v>
      </c>
    </row>
    <row r="25" spans="1:23">
      <c r="A25" s="47" t="str">
        <f ca="1">IFERROR(__xludf.DUMMYFUNCTION("""COMPUTED_VALUE"""),"Tywin")</f>
        <v>Tywin</v>
      </c>
      <c r="B25" s="64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</row>
    <row r="26" spans="1:23">
      <c r="A26" s="47" t="str">
        <f ca="1">IFERROR(__xludf.DUMMYFUNCTION("""COMPUTED_VALUE"""),"WandererSilk")</f>
        <v>WandererSilk</v>
      </c>
      <c r="B26" s="64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1:23">
      <c r="A27" s="47" t="str">
        <f ca="1">IFERROR(__xludf.DUMMYFUNCTION("""COMPUTED_VALUE"""),"WatcherSchuri")</f>
        <v>WatcherSchuri</v>
      </c>
      <c r="B27" s="64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</row>
    <row r="28" spans="1:23">
      <c r="A28" s="47" t="str">
        <f ca="1">IFERROR(__xludf.DUMMYFUNCTION("""COMPUTED_VALUE"""),"Yufine")</f>
        <v>Yufine</v>
      </c>
      <c r="B28" s="43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29" spans="1:23">
      <c r="A29" s="47"/>
      <c r="B29" s="43"/>
      <c r="D29" s="48"/>
      <c r="F29" s="48"/>
      <c r="G29" s="48"/>
      <c r="I29" s="48"/>
      <c r="K29" s="48"/>
      <c r="M29" s="48"/>
      <c r="N29" s="5"/>
      <c r="O29" s="48"/>
      <c r="P29" s="5"/>
      <c r="Q29" s="5"/>
      <c r="R29" s="48"/>
      <c r="S29" s="48"/>
      <c r="T29" s="48"/>
      <c r="U29" s="48"/>
      <c r="V29" s="5"/>
    </row>
    <row r="30" spans="1:23">
      <c r="K30" s="48"/>
      <c r="M30" s="48"/>
      <c r="N30" s="5"/>
      <c r="O30" s="5"/>
      <c r="P30" s="5"/>
      <c r="Q30" s="5"/>
      <c r="R30" s="5"/>
      <c r="S30" s="5"/>
      <c r="T30" s="48"/>
      <c r="U30" s="5"/>
      <c r="V30" s="5"/>
    </row>
    <row r="31" spans="1:23">
      <c r="M31" s="5"/>
      <c r="N31" s="5"/>
      <c r="O31" s="5"/>
      <c r="P31" s="5"/>
      <c r="Q31" s="5"/>
      <c r="R31" s="5"/>
      <c r="S31" s="5"/>
      <c r="T31" s="48"/>
      <c r="U31" s="5"/>
      <c r="V31" s="5"/>
    </row>
    <row r="32" spans="1:23">
      <c r="E32" s="10"/>
      <c r="H32" s="70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3">
      <c r="A33" s="10"/>
      <c r="B33" s="17"/>
      <c r="E33" s="10"/>
      <c r="F33" s="70"/>
      <c r="G33" s="70"/>
      <c r="H33" s="70"/>
      <c r="I33" s="70"/>
      <c r="L33" s="5"/>
      <c r="M33" s="5"/>
      <c r="O33" s="5"/>
      <c r="P33" s="5"/>
      <c r="Q33" s="5"/>
      <c r="R33" s="5"/>
      <c r="S33" s="5"/>
      <c r="T33" s="5"/>
      <c r="U33" s="5"/>
      <c r="V33" s="5"/>
    </row>
    <row r="34" spans="1:23">
      <c r="A34" s="10"/>
      <c r="B34" s="10"/>
      <c r="E34" s="10"/>
      <c r="F34" s="70"/>
      <c r="G34" s="70"/>
      <c r="H34" s="70"/>
      <c r="I34" s="70"/>
      <c r="L34" s="5"/>
      <c r="M34" s="5"/>
      <c r="O34" s="5"/>
      <c r="P34" s="5"/>
      <c r="Q34" s="5"/>
      <c r="R34" s="5"/>
      <c r="S34" s="5"/>
      <c r="T34" s="5"/>
      <c r="U34" s="5"/>
      <c r="V34" s="5"/>
    </row>
    <row r="35" spans="1:23">
      <c r="A35" s="71"/>
      <c r="B35" s="10"/>
      <c r="E35" s="10"/>
      <c r="F35" s="70"/>
      <c r="G35" s="70"/>
      <c r="H35" s="70"/>
      <c r="I35" s="70"/>
      <c r="K35" s="5"/>
      <c r="L35" s="5"/>
      <c r="O35" s="5"/>
      <c r="P35" s="5"/>
      <c r="Q35" s="5"/>
      <c r="R35" s="5"/>
      <c r="S35" s="5"/>
      <c r="T35" s="5"/>
      <c r="U35" s="5"/>
      <c r="V35" s="5"/>
    </row>
    <row r="36" spans="1:23">
      <c r="A36" s="10"/>
      <c r="B36" s="10"/>
      <c r="E36" s="10"/>
      <c r="F36" s="70"/>
      <c r="G36" s="70"/>
      <c r="H36" s="70"/>
      <c r="I36" s="70"/>
      <c r="K36" s="5"/>
      <c r="L36" s="5"/>
      <c r="O36" s="5"/>
      <c r="P36" s="5"/>
      <c r="Q36" s="5"/>
      <c r="R36" s="5"/>
      <c r="S36" s="5"/>
      <c r="T36" s="5"/>
      <c r="U36" s="5"/>
      <c r="V36" s="5"/>
    </row>
    <row r="37" spans="1:23">
      <c r="A37" s="10"/>
      <c r="B37" s="10"/>
      <c r="E37" s="10"/>
      <c r="F37" s="70"/>
      <c r="G37" s="70"/>
      <c r="H37" s="70"/>
      <c r="I37" s="70"/>
      <c r="K37" s="5"/>
      <c r="L37" s="5"/>
      <c r="O37" s="5"/>
      <c r="P37" s="5"/>
      <c r="Q37" s="5"/>
      <c r="R37" s="5"/>
      <c r="S37" s="5"/>
      <c r="T37" s="5"/>
      <c r="U37" s="5"/>
      <c r="V37" s="5"/>
    </row>
    <row r="38" spans="1:23">
      <c r="A38" s="10"/>
      <c r="B38" s="10"/>
      <c r="E38" s="10"/>
      <c r="F38" s="70"/>
      <c r="G38" s="70"/>
      <c r="H38" s="70"/>
      <c r="I38" s="70"/>
      <c r="K38" s="5"/>
      <c r="L38" s="5"/>
      <c r="O38" s="5"/>
      <c r="P38" s="5"/>
      <c r="Q38" s="5"/>
      <c r="R38" s="5"/>
      <c r="S38" s="5"/>
      <c r="T38" s="5"/>
      <c r="U38" s="5"/>
      <c r="V38" s="5"/>
    </row>
    <row r="39" spans="1:23">
      <c r="A39" s="10"/>
      <c r="B39" s="10"/>
      <c r="E39" s="10"/>
      <c r="F39" s="70"/>
      <c r="G39" s="70"/>
      <c r="H39" s="70"/>
      <c r="I39" s="70"/>
      <c r="K39" s="5"/>
      <c r="L39" s="5"/>
      <c r="O39" s="5"/>
      <c r="P39" s="5"/>
      <c r="Q39" s="5"/>
      <c r="R39" s="5"/>
      <c r="S39" s="5"/>
      <c r="T39" s="5"/>
      <c r="U39" s="5"/>
      <c r="V39" s="5"/>
    </row>
    <row r="40" spans="1:23">
      <c r="A40" s="10"/>
      <c r="B40" s="10"/>
      <c r="E40" s="10"/>
      <c r="F40" s="70"/>
      <c r="G40" s="70"/>
      <c r="H40" s="70"/>
      <c r="I40" s="70"/>
      <c r="K40" s="5"/>
      <c r="L40" s="5"/>
      <c r="O40" s="5"/>
      <c r="P40" s="5"/>
      <c r="Q40" s="5"/>
      <c r="R40" s="5"/>
      <c r="S40" s="5"/>
      <c r="T40" s="5"/>
      <c r="U40" s="5"/>
      <c r="V40" s="5"/>
    </row>
    <row r="41" spans="1:23">
      <c r="A41" s="10"/>
      <c r="B41" s="10"/>
      <c r="E41" s="10"/>
      <c r="F41" s="70"/>
      <c r="G41" s="70"/>
      <c r="H41" s="70"/>
      <c r="I41" s="70"/>
      <c r="K41" s="5"/>
      <c r="L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s="10"/>
      <c r="B42" s="10"/>
      <c r="E42" s="10"/>
      <c r="F42" s="70"/>
      <c r="G42" s="70"/>
      <c r="H42" s="70"/>
      <c r="I42" s="70"/>
      <c r="K42" s="5"/>
      <c r="L42" s="5"/>
      <c r="O42" s="5"/>
      <c r="P42" s="5"/>
      <c r="Q42" s="5"/>
      <c r="R42" s="5"/>
      <c r="S42" s="5"/>
      <c r="T42" s="5"/>
      <c r="U42" s="5"/>
      <c r="V42" s="5"/>
      <c r="W42" s="5"/>
    </row>
    <row r="43" spans="1:23">
      <c r="A43" s="10"/>
      <c r="B43" s="10"/>
      <c r="E43" s="10"/>
      <c r="F43" s="70"/>
      <c r="G43" s="70"/>
      <c r="H43" s="70"/>
      <c r="I43" s="70"/>
      <c r="K43" s="5"/>
      <c r="L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s="10"/>
      <c r="B44" s="10"/>
      <c r="E44" s="10"/>
      <c r="F44" s="70"/>
      <c r="G44" s="70"/>
      <c r="H44" s="70"/>
      <c r="I44" s="70"/>
      <c r="K44" s="5"/>
      <c r="L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s="10"/>
      <c r="B45" s="10"/>
      <c r="E45" s="10"/>
      <c r="F45" s="70"/>
      <c r="G45" s="70"/>
      <c r="H45" s="70"/>
      <c r="I45" s="70"/>
      <c r="K45" s="5"/>
      <c r="L45" s="5"/>
      <c r="O45" s="5"/>
      <c r="P45" s="5"/>
      <c r="Q45" s="5"/>
      <c r="R45" s="5"/>
      <c r="S45" s="5"/>
      <c r="T45" s="5"/>
      <c r="U45" s="5"/>
      <c r="V45" s="5"/>
      <c r="W45" s="5"/>
    </row>
    <row r="46" spans="1:23">
      <c r="A46" s="10"/>
      <c r="B46" s="10"/>
      <c r="E46" s="10"/>
      <c r="F46" s="70"/>
      <c r="G46" s="70"/>
      <c r="H46" s="70"/>
      <c r="I46" s="70"/>
      <c r="K46" s="5"/>
      <c r="L46" s="5"/>
      <c r="O46" s="5"/>
      <c r="P46" s="5"/>
      <c r="Q46" s="5"/>
      <c r="R46" s="5"/>
      <c r="S46" s="5"/>
      <c r="T46" s="5"/>
      <c r="U46" s="5"/>
      <c r="V46" s="5"/>
      <c r="W46" s="5"/>
    </row>
    <row r="47" spans="1:23">
      <c r="A47" s="10"/>
      <c r="B47" s="10"/>
      <c r="E47" s="10"/>
      <c r="F47" s="70"/>
      <c r="G47" s="70"/>
      <c r="H47" s="70"/>
      <c r="I47" s="70"/>
      <c r="K47" s="5"/>
      <c r="L47" s="5"/>
      <c r="O47" s="5"/>
      <c r="P47" s="5"/>
      <c r="Q47" s="5"/>
      <c r="R47" s="5"/>
      <c r="S47" s="5"/>
      <c r="T47" s="5"/>
      <c r="U47" s="5"/>
      <c r="V47" s="5"/>
      <c r="W47" s="5"/>
    </row>
    <row r="48" spans="1:23">
      <c r="A48" s="10"/>
      <c r="B48" s="10"/>
      <c r="E48" s="10"/>
      <c r="F48" s="70"/>
      <c r="G48" s="70"/>
      <c r="H48" s="70"/>
      <c r="I48" s="70"/>
      <c r="K48" s="5"/>
      <c r="L48" s="5"/>
      <c r="O48" s="5"/>
      <c r="P48" s="5"/>
      <c r="Q48" s="5"/>
      <c r="R48" s="5"/>
      <c r="S48" s="5"/>
      <c r="T48" s="5"/>
      <c r="U48" s="5"/>
      <c r="V48" s="5"/>
      <c r="W48" s="5"/>
    </row>
    <row r="49" spans="1:23">
      <c r="A49" s="10"/>
      <c r="B49" s="10"/>
      <c r="E49" s="10"/>
      <c r="F49" s="70"/>
      <c r="G49" s="70"/>
      <c r="H49" s="70"/>
      <c r="I49" s="70"/>
      <c r="K49" s="5"/>
      <c r="L49" s="5"/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s="10"/>
      <c r="B50" s="10"/>
      <c r="E50" s="10"/>
      <c r="F50" s="70"/>
      <c r="G50" s="70"/>
      <c r="H50" s="70"/>
      <c r="I50" s="70"/>
      <c r="K50" s="5"/>
      <c r="L50" s="5"/>
      <c r="O50" s="5"/>
      <c r="P50" s="5"/>
      <c r="Q50" s="5"/>
      <c r="R50" s="5"/>
      <c r="S50" s="5"/>
      <c r="T50" s="5"/>
      <c r="U50" s="5"/>
      <c r="V50" s="5"/>
      <c r="W50" s="5"/>
    </row>
    <row r="51" spans="1:23">
      <c r="A51" s="10"/>
      <c r="B51" s="10"/>
      <c r="C51" s="10"/>
      <c r="E51" s="70"/>
      <c r="F51" s="10"/>
      <c r="G51" s="70"/>
      <c r="H51" s="70"/>
      <c r="I51" s="70"/>
      <c r="K51" s="5"/>
      <c r="L51" s="5"/>
      <c r="O51" s="5"/>
      <c r="P51" s="5"/>
      <c r="Q51" s="5"/>
      <c r="R51" s="5"/>
      <c r="S51" s="5"/>
      <c r="T51" s="5"/>
      <c r="U51" s="5"/>
      <c r="V51" s="5"/>
      <c r="W51" s="5"/>
    </row>
    <row r="52" spans="1:23">
      <c r="A52" s="58"/>
      <c r="B52" s="72"/>
      <c r="C52" s="10"/>
      <c r="D52" s="73"/>
      <c r="E52" s="10"/>
      <c r="F52" s="70"/>
      <c r="G52" s="70"/>
      <c r="H52" s="10"/>
      <c r="I52" s="70"/>
      <c r="J52" s="5"/>
      <c r="K52" s="5"/>
      <c r="L52" s="5"/>
      <c r="O52" s="5"/>
      <c r="P52" s="5"/>
      <c r="Q52" s="5"/>
      <c r="R52" s="5"/>
      <c r="S52" s="5"/>
      <c r="T52" s="5"/>
      <c r="U52" s="5"/>
      <c r="V52" s="5"/>
      <c r="W52" s="5"/>
    </row>
    <row r="53" spans="1:23">
      <c r="A53" s="58"/>
      <c r="B53" s="72"/>
      <c r="C53" s="5"/>
      <c r="D53" s="73"/>
      <c r="E53" s="5"/>
      <c r="F53" s="10"/>
      <c r="G53" s="10"/>
      <c r="H53" s="5"/>
      <c r="I53" s="10"/>
      <c r="J53" s="5"/>
      <c r="K53" s="5"/>
      <c r="L53" s="5"/>
      <c r="O53" s="5"/>
      <c r="P53" s="5"/>
      <c r="Q53" s="5"/>
      <c r="R53" s="5"/>
      <c r="S53" s="5"/>
      <c r="T53" s="5"/>
      <c r="U53" s="5"/>
      <c r="V53" s="5"/>
      <c r="W53" s="5"/>
    </row>
    <row r="54" spans="1:23">
      <c r="A54" s="58"/>
      <c r="B54" s="74"/>
      <c r="C54" s="5"/>
      <c r="D54" s="73"/>
      <c r="E54" s="5"/>
      <c r="F54" s="5"/>
      <c r="G54" s="5"/>
      <c r="H54" s="5"/>
      <c r="I54" s="5"/>
      <c r="J54" s="5"/>
      <c r="K54" s="5"/>
      <c r="L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s="58"/>
      <c r="B55" s="74"/>
      <c r="C55" s="5"/>
      <c r="D55" s="73"/>
      <c r="E55" s="5"/>
      <c r="F55" s="5"/>
      <c r="G55" s="5"/>
      <c r="H55" s="5"/>
      <c r="I55" s="5"/>
      <c r="J55" s="5"/>
      <c r="K55" s="5"/>
      <c r="L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>
      <c r="A56" s="58"/>
      <c r="B56" s="74"/>
      <c r="C56" s="5"/>
      <c r="D56" s="73"/>
      <c r="E56" s="5"/>
      <c r="F56" s="5"/>
      <c r="G56" s="5"/>
      <c r="H56" s="5"/>
      <c r="I56" s="5"/>
      <c r="J56" s="5"/>
      <c r="K56" s="5"/>
      <c r="L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>
      <c r="A57" s="58"/>
      <c r="B57" s="74"/>
      <c r="C57" s="5"/>
      <c r="D57" s="7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s="58"/>
      <c r="B58" s="74"/>
      <c r="C58" s="5"/>
      <c r="D58" s="7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s="58"/>
      <c r="B59" s="7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>
      <c r="A60" s="58"/>
      <c r="B60" s="5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s="4"/>
      <c r="B61" s="5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4"/>
      <c r="B62" s="7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58"/>
      <c r="B63" s="7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58"/>
      <c r="B64" s="5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4"/>
      <c r="B65" s="5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4"/>
      <c r="B66" s="5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4"/>
      <c r="B67" s="5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58"/>
      <c r="B68" s="7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58"/>
      <c r="B69" s="7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s="4"/>
      <c r="B70" s="5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>
      <c r="A71" s="58"/>
      <c r="B71" s="5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>
      <c r="A72" s="4"/>
      <c r="B72" s="7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58"/>
      <c r="B73" s="7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58"/>
      <c r="B74" s="5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>
      <c r="A75" s="4"/>
      <c r="B75" s="5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4"/>
      <c r="B76" s="7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4"/>
      <c r="B77" s="7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58"/>
      <c r="B78" s="7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58"/>
      <c r="B79" s="7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4"/>
      <c r="B80" s="5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58"/>
      <c r="B81" s="5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s="4"/>
      <c r="B82" s="7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>
      <c r="A83" s="58"/>
      <c r="B83" s="7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>
      <c r="A84" s="4"/>
      <c r="B84" s="5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>
      <c r="A85" s="4"/>
      <c r="B85" s="5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>
      <c r="A86" s="58"/>
      <c r="B86" s="5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>
      <c r="A87" s="58"/>
      <c r="B87" s="5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>
      <c r="A88" s="4"/>
      <c r="B88" s="7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>
      <c r="A89" s="4"/>
      <c r="B89" s="7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>
      <c r="A90" s="58"/>
      <c r="B90" s="7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>
      <c r="A91" s="58"/>
      <c r="B91" s="7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>
      <c r="A92" s="58"/>
      <c r="B92" s="7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58"/>
      <c r="B93" s="7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58"/>
      <c r="B94" s="7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s="58"/>
      <c r="B95" s="7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>
      <c r="A96" s="58"/>
      <c r="B96" s="7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s="4"/>
      <c r="B97" s="7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>
      <c r="A98" s="58"/>
      <c r="B98" s="5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s="58"/>
      <c r="B99" s="5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s="58"/>
      <c r="B100" s="5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>
      <c r="A101" s="4"/>
      <c r="B101" s="5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>
      <c r="A102" s="4"/>
      <c r="B102" s="5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>
      <c r="A103" s="4"/>
      <c r="B103" s="5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>
      <c r="A104" s="4"/>
      <c r="B104" s="5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>
      <c r="A105" s="58"/>
      <c r="B105" s="5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4"/>
      <c r="B106" s="5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58"/>
      <c r="B107" s="5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58"/>
      <c r="B108" s="5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>
      <c r="A109" s="4"/>
      <c r="B109" s="5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>
      <c r="A110" s="58"/>
      <c r="B110" s="7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s="58"/>
      <c r="B111" s="7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>
      <c r="A112" s="4"/>
      <c r="B112" s="5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>
      <c r="A113" s="4"/>
      <c r="B113" s="5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>
      <c r="A114" s="58"/>
      <c r="B114" s="5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>
      <c r="A115" s="4"/>
      <c r="B115" s="5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>
      <c r="A116" s="58"/>
      <c r="B116" s="7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>
      <c r="A117" s="58"/>
      <c r="B117" s="7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>
      <c r="A118" s="58"/>
      <c r="B118" s="5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>
      <c r="A119" s="58"/>
      <c r="B119" s="5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>
      <c r="A120" s="58"/>
      <c r="B120" s="5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>
      <c r="A121" s="58"/>
      <c r="B121" s="5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>
      <c r="A122" s="4"/>
      <c r="B122" s="5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>
      <c r="A123" s="4"/>
      <c r="B123" s="5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>
      <c r="A124" s="4"/>
      <c r="B124" s="5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>
      <c r="A125" s="58"/>
      <c r="B125" s="5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>
      <c r="A126" s="58"/>
      <c r="B126" s="5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>
      <c r="A127" s="58"/>
      <c r="B127" s="5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>
      <c r="A128" s="4"/>
      <c r="B128" s="5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>
      <c r="A129" s="58"/>
      <c r="B129" s="5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>
      <c r="A130" s="58"/>
      <c r="B130" s="5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>
      <c r="A131" s="4"/>
      <c r="B131" s="5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>
      <c r="A132" s="4"/>
      <c r="B132" s="5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>
      <c r="A133" s="58"/>
      <c r="B133" s="7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>
      <c r="A134" s="58"/>
      <c r="B134" s="7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>
      <c r="A135" s="4"/>
      <c r="B135" s="7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>
      <c r="A136" s="58"/>
      <c r="B136" s="7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>
      <c r="A137" s="58"/>
      <c r="B137" s="5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>
      <c r="A138" s="58"/>
      <c r="B138" s="5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>
      <c r="A139" s="58"/>
      <c r="B139" s="5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>
      <c r="A140" s="58"/>
      <c r="B140" s="5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>
      <c r="A141" s="4"/>
      <c r="B141" s="5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>
      <c r="A142" s="4"/>
      <c r="B142" s="5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>
      <c r="A143" s="4"/>
      <c r="B143" s="5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s="58"/>
      <c r="B144" s="5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>
      <c r="A145" s="58"/>
      <c r="B145" s="5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>
      <c r="A146" s="58"/>
      <c r="B146" s="5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>
      <c r="A147" s="4"/>
      <c r="B147" s="5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>
      <c r="A148" s="4"/>
      <c r="B148" s="5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>
      <c r="A149" s="58"/>
      <c r="B149" s="5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>
      <c r="A150" s="4"/>
      <c r="B150" s="5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>
      <c r="A151" s="58" t="s">
        <v>86</v>
      </c>
      <c r="B151" s="7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>
      <c r="A152" s="4" t="s">
        <v>86</v>
      </c>
      <c r="B152" s="7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58" t="s">
        <v>86</v>
      </c>
      <c r="B153" s="5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4" t="s">
        <v>86</v>
      </c>
      <c r="B154" s="5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4" t="s">
        <v>86</v>
      </c>
      <c r="B155" s="5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58" t="s">
        <v>86</v>
      </c>
      <c r="B156" s="5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>
      <c r="A157" s="4" t="s">
        <v>86</v>
      </c>
      <c r="B157" s="7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4" t="s">
        <v>87</v>
      </c>
      <c r="B158" s="7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58" t="s">
        <v>87</v>
      </c>
      <c r="B159" s="5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>
      <c r="A160" s="4" t="s">
        <v>87</v>
      </c>
      <c r="B160" s="5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>
      <c r="A161" s="58" t="s">
        <v>26</v>
      </c>
      <c r="B161" s="7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>
      <c r="A162" s="58" t="s">
        <v>26</v>
      </c>
      <c r="B162" s="7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>
      <c r="A163" s="4" t="s">
        <v>26</v>
      </c>
      <c r="B163" s="7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>
      <c r="A164" s="58" t="s">
        <v>26</v>
      </c>
      <c r="B164" s="7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>
      <c r="A165" s="58" t="s">
        <v>26</v>
      </c>
      <c r="B165" s="5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>
      <c r="A166" s="58" t="s">
        <v>26</v>
      </c>
      <c r="B166" s="5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s="4" t="s">
        <v>26</v>
      </c>
      <c r="B167" s="5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>
      <c r="A168" s="58" t="s">
        <v>26</v>
      </c>
      <c r="B168" s="5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>
      <c r="A169" s="4" t="s">
        <v>75</v>
      </c>
      <c r="B169" s="5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>
      <c r="A170" s="58" t="s">
        <v>75</v>
      </c>
      <c r="B170" s="5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>
      <c r="A171" s="4" t="s">
        <v>75</v>
      </c>
      <c r="B171" s="5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>
      <c r="A172" s="58" t="s">
        <v>75</v>
      </c>
      <c r="B172" s="5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>
      <c r="A173" s="58" t="s">
        <v>88</v>
      </c>
      <c r="B173" s="5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>
      <c r="A174" s="58" t="s">
        <v>77</v>
      </c>
      <c r="B174" s="5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>
      <c r="A175" s="4" t="s">
        <v>77</v>
      </c>
      <c r="B175" s="5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>
      <c r="A176" s="4" t="s">
        <v>77</v>
      </c>
      <c r="B176" s="5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>
      <c r="A177" s="4" t="s">
        <v>77</v>
      </c>
      <c r="B177" s="7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>
      <c r="A178" s="58" t="s">
        <v>77</v>
      </c>
      <c r="B178" s="7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>
      <c r="A179" s="4" t="s">
        <v>77</v>
      </c>
      <c r="B179" s="7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>
      <c r="A180" s="58" t="s">
        <v>77</v>
      </c>
      <c r="B180" s="7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>
      <c r="A181" s="4" t="s">
        <v>77</v>
      </c>
      <c r="B181" s="7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>
      <c r="A182" s="58" t="s">
        <v>77</v>
      </c>
      <c r="B182" s="7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>
      <c r="A183" s="4" t="s">
        <v>77</v>
      </c>
      <c r="B183" s="5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>
      <c r="A184" s="58" t="s">
        <v>77</v>
      </c>
      <c r="B184" s="5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>
      <c r="A185" s="58" t="s">
        <v>77</v>
      </c>
      <c r="B185" s="7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>
      <c r="A186" s="58" t="s">
        <v>77</v>
      </c>
      <c r="B186" s="7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>
      <c r="A187" s="58" t="s">
        <v>77</v>
      </c>
      <c r="B187" s="7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>
      <c r="A188" s="58" t="s">
        <v>77</v>
      </c>
      <c r="B188" s="7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>
      <c r="A189" s="58" t="s">
        <v>77</v>
      </c>
      <c r="B189" s="5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>
      <c r="A190" s="58" t="s">
        <v>77</v>
      </c>
      <c r="B190" s="5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>
      <c r="A191" s="58" t="s">
        <v>69</v>
      </c>
      <c r="B191" s="5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>
      <c r="A192" s="58" t="s">
        <v>69</v>
      </c>
      <c r="B192" s="5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>
      <c r="A193" s="4" t="s">
        <v>69</v>
      </c>
      <c r="B193" s="5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>
      <c r="A194" s="58" t="s">
        <v>69</v>
      </c>
      <c r="B194" s="5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>
      <c r="A195" s="58" t="s">
        <v>69</v>
      </c>
      <c r="B195" s="5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>
      <c r="A196" s="4" t="s">
        <v>69</v>
      </c>
      <c r="B196" s="5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>
      <c r="A197" s="4" t="s">
        <v>69</v>
      </c>
      <c r="B197" s="5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>
      <c r="A198" s="4" t="s">
        <v>69</v>
      </c>
      <c r="B198" s="5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>
      <c r="A199" s="4" t="s">
        <v>69</v>
      </c>
      <c r="B199" s="5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>
      <c r="A200" s="58" t="s">
        <v>69</v>
      </c>
      <c r="B200" s="5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>
      <c r="A201" s="58" t="s">
        <v>69</v>
      </c>
      <c r="B201" s="5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>
      <c r="A202" s="58" t="s">
        <v>69</v>
      </c>
      <c r="B202" s="5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>
      <c r="A203" s="58" t="s">
        <v>69</v>
      </c>
      <c r="B203" s="5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>
      <c r="A204" s="58" t="s">
        <v>69</v>
      </c>
      <c r="B204" s="5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>
      <c r="A205" s="58" t="s">
        <v>89</v>
      </c>
      <c r="B205" s="7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>
      <c r="A206" s="58" t="s">
        <v>89</v>
      </c>
      <c r="B206" s="7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>
      <c r="A207" s="4" t="s">
        <v>89</v>
      </c>
      <c r="B207" s="7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>
      <c r="A208" s="58" t="s">
        <v>89</v>
      </c>
      <c r="B208" s="7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>
      <c r="A209" s="58" t="s">
        <v>89</v>
      </c>
      <c r="B209" s="7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>
      <c r="A210" s="4" t="s">
        <v>89</v>
      </c>
      <c r="B210" s="7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>
      <c r="A211" s="58" t="s">
        <v>89</v>
      </c>
      <c r="B211" s="7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>
      <c r="A212" s="4" t="s">
        <v>89</v>
      </c>
      <c r="B212" s="7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>
      <c r="A213" s="4" t="s">
        <v>89</v>
      </c>
      <c r="B213" s="7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>
      <c r="A214" s="58" t="s">
        <v>89</v>
      </c>
      <c r="B214" s="7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>
      <c r="A215" s="4" t="s">
        <v>90</v>
      </c>
      <c r="B215" s="7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>
      <c r="A216" s="58" t="s">
        <v>90</v>
      </c>
      <c r="B216" s="7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>
      <c r="A217" s="58" t="s">
        <v>90</v>
      </c>
      <c r="B217" s="7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>
      <c r="A218" s="4" t="s">
        <v>90</v>
      </c>
      <c r="B218" s="7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>
      <c r="A219" s="4" t="s">
        <v>90</v>
      </c>
      <c r="B219" s="5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>
      <c r="A220" s="4" t="s">
        <v>90</v>
      </c>
      <c r="B220" s="5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>
      <c r="A221" s="4" t="s">
        <v>90</v>
      </c>
      <c r="B221" s="7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>
      <c r="A222" s="5"/>
      <c r="B222" s="7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>
      <c r="A223" s="5"/>
      <c r="B223" s="7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>
      <c r="A224" s="5"/>
      <c r="B224" s="7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>
      <c r="A225" s="5"/>
      <c r="B225" s="7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>
      <c r="A226" s="5"/>
      <c r="B226" s="7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>
      <c r="A227" s="5"/>
      <c r="B227" s="7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>
      <c r="A228" s="5"/>
      <c r="B228" s="7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>
      <c r="A229" s="5"/>
      <c r="B229" s="7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>
      <c r="A230" s="5"/>
      <c r="B230" s="7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>
      <c r="A231" s="5"/>
      <c r="B231" s="7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>
      <c r="A232" s="5"/>
      <c r="B232" s="7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>
      <c r="A233" s="5"/>
      <c r="B233" s="7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>
      <c r="A234" s="5"/>
      <c r="B234" s="7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>
      <c r="A235" s="5"/>
      <c r="B235" s="7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>
      <c r="A236" s="5"/>
      <c r="B236" s="7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>
      <c r="A237" s="5"/>
      <c r="B237" s="7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>
      <c r="A238" s="5"/>
      <c r="B238" s="7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</sheetData>
  <conditionalFormatting sqref="A3:V3">
    <cfRule type="cellIs" dxfId="88" priority="1" operator="greaterThan">
      <formula>0</formula>
    </cfRule>
  </conditionalFormatting>
  <conditionalFormatting sqref="A3:V3">
    <cfRule type="cellIs" dxfId="87" priority="2" operator="lessThan">
      <formula>0</formula>
    </cfRule>
  </conditionalFormatting>
  <conditionalFormatting sqref="A3:V3">
    <cfRule type="cellIs" dxfId="86" priority="3" operator="equal">
      <formula>0</formula>
    </cfRule>
  </conditionalFormatting>
  <conditionalFormatting sqref="A4:A29 B4:B13 C4:C28 D4:D29 E4:E28 F4:G29 H4:H28 I4:I29 J4:J28 K4:K30 L4:L28 M4:M30 N4:N28 O4:O29 P4:Q28 R4:S29 T4:T31 U4:U29 V4:V28 B15:B29">
    <cfRule type="expression" dxfId="85" priority="4">
      <formula>$B$2=$C$2</formula>
    </cfRule>
  </conditionalFormatting>
  <conditionalFormatting sqref="A4:A29 B4:B13 C4:C28 D4:D29 E4:E28 F4:G29 H4:H28 I4:I29 J4:J28 K4:K30 L4:L28 M4:M30 N4:N28 O4:O29 P4:Q28 R4:S29 T4:T31 U4:U29 V4:V28 B15:B29">
    <cfRule type="expression" dxfId="84" priority="5">
      <formula>IF($W$1="No result","",A4=$W$1)</formula>
    </cfRule>
  </conditionalFormatting>
  <conditionalFormatting sqref="A4:A29 B4:B13 C4:C28 D4:D29 E4:E28 F4:G29 H4:H28 I4:I29 J4:J28 K4:K30 L4:L28 M4:M30 N4:N28 O4:O29 P4:Q28 R4:S29 T4:T31 U4:U29 V4:V28 B15:B29">
    <cfRule type="expression" dxfId="83" priority="6">
      <formula>IF($W$2="No result","",A4=$W$2)</formula>
    </cfRule>
  </conditionalFormatting>
  <conditionalFormatting sqref="A4:A29 B4:B13 C4:C28 D4:D29 E4:E28 F4:G29 H4:H28 I4:I29 J4:J28 K4:K30 L4:L28 M4:M30 N4:N28 O4:O29 P4:Q28 R4:S29 T4:T31 U4:U29 V4:V28 B15:B29">
    <cfRule type="expression" dxfId="82" priority="7">
      <formula>IF($W$3="No result","",A4=$W$3)</formula>
    </cfRule>
  </conditionalFormatting>
  <conditionalFormatting sqref="A4:A29 B4:B13 C4:C28 D4:D29 E4:E28 F4:G29 H4:H28 I4:I29 J4:J28 K4:K30 L4:L28 M4:M30 N4:N28 O4:O29 P4:Q28 R4:S29 T4:T31 U4:U29 V4:V28 B15:B29">
    <cfRule type="expression" dxfId="81" priority="8">
      <formula>IF($W$4="No result","",A4=$W$4)</formula>
    </cfRule>
  </conditionalFormatting>
  <conditionalFormatting sqref="A4:A29 B4:B13 C4:C28 D4:D29 E4:E28 F4:G29 H4:H28 I4:I29 J4:J28 K4:K30 L4:L28 M4:M30 N4:N28 O4:O29 P4:Q28 R4:S29 T4:T31 U4:U29 V4:V28 B15:B29">
    <cfRule type="expression" dxfId="80" priority="9">
      <formula>IF($W$5="No result","",A4=$W$5)</formula>
    </cfRule>
  </conditionalFormatting>
  <conditionalFormatting sqref="A4:A29 B4:B13 C4:C28 D4:D29 E4:E28 F4:G29 H4:H28 I4:I29 J4:J28 K4:K30 L4:L28 M4:M30 N4:N28 O4:O29 P4:Q28 R4:S29 T4:T31 U4:U29 V4:V28 B15:B29">
    <cfRule type="expression" dxfId="79" priority="10">
      <formula>IF($W$6="No result","",A4=$W$6)</formula>
    </cfRule>
  </conditionalFormatting>
  <conditionalFormatting sqref="A4:A29 B4:B13 C4:C28 D4:D29 E4:E28 F4:G29 H4:H28 I4:I29 J4:J28 K4:K30 L4:L28 M4:M30 N4:N28 O4:O29 P4:Q28 R4:S29 T4:T31 U4:U29 V4:V28 B15:B29">
    <cfRule type="expression" dxfId="78" priority="11">
      <formula>IF($W$7="No result","",A4=$W$7)</formula>
    </cfRule>
  </conditionalFormatting>
  <conditionalFormatting sqref="A4:A29 B4:B13 C4:C28 D4:D29 E4:E28 F4:G29 H4:H28 I4:I29 J4:J28 K4:K30 L4:L28 M4:M30 N4:N28 O4:O29 P4:Q28 R4:S29 T4:T31 U4:U29 V4:V28 B15:B29">
    <cfRule type="expression" dxfId="77" priority="12">
      <formula>IF($W$8="No result","",A4=$W$8)</formula>
    </cfRule>
  </conditionalFormatting>
  <conditionalFormatting sqref="A4:A29 B4:B13 C4:C28 D4:D29 E4:E28 F4:G29 H4:H28 I4:I29 J4:J28 K4:K30 L4:L28 M4:M30 N4:N28 O4:O29 P4:Q28 R4:S29 T4:T31 U4:U29 V4:V28 B15:B29">
    <cfRule type="expression" dxfId="76" priority="13">
      <formula>IF($W$9="No result","",A4=$W$9)</formula>
    </cfRule>
  </conditionalFormatting>
  <conditionalFormatting sqref="A4:A29 B4:B13 C4:C28 D4:D29 E4:E28 F4:G29 H4:H28 I4:I29 J4:J28 K4:K30 L4:L28 M4:M30 N4:N28 O4:O29 P4:Q28 R4:S29 T4:T31 U4:U29 V4:V28 B15:B29">
    <cfRule type="expression" dxfId="75" priority="14">
      <formula>IF($W$10="No result","",A4=$W$10)</formula>
    </cfRule>
  </conditionalFormatting>
  <conditionalFormatting sqref="A4:A29 B4:B13 C4:C28 D4:D29 E4:E28 F4:G29 H4:H28 I4:I29 J4:J28 K4:K30 L4:L28 M4:M30 N4:N28 O4:O29 P4:Q28 R4:S29 T4:T31 U4:U29 V4:V28 B15:B29">
    <cfRule type="expression" dxfId="74" priority="15">
      <formula>IF($B$1="",FALSE(),A4=$B$1)</formula>
    </cfRule>
  </conditionalFormatting>
  <dataValidations count="1">
    <dataValidation type="list" allowBlank="1" showErrorMessage="1" sqref="B2:C2" xr:uid="{00000000-0002-0000-0300-000000000000}">
      <formula1>$A$3:$V$3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1000000}">
          <x14:formula1>
            <xm:f>veryBigTable!$C$2:$C$123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24"/>
  <sheetViews>
    <sheetView tabSelected="1" workbookViewId="0">
      <pane xSplit="3" ySplit="1" topLeftCell="D104" activePane="bottomRight" state="frozen"/>
      <selection pane="topRight" activeCell="D1" sqref="D1"/>
      <selection pane="bottomLeft" activeCell="A2" sqref="A2"/>
      <selection pane="bottomRight" activeCell="U128" sqref="U128"/>
    </sheetView>
  </sheetViews>
  <sheetFormatPr defaultColWidth="14.42578125" defaultRowHeight="15" customHeight="1"/>
  <cols>
    <col min="1" max="3" width="11.5703125" customWidth="1"/>
    <col min="4" max="4" width="9.7109375" customWidth="1"/>
    <col min="5" max="5" width="8.85546875" customWidth="1"/>
    <col min="6" max="6" width="10.140625" customWidth="1"/>
    <col min="7" max="7" width="12.7109375" customWidth="1"/>
    <col min="8" max="8" width="9.42578125" customWidth="1"/>
    <col min="9" max="9" width="8.140625" customWidth="1"/>
    <col min="10" max="10" width="9.42578125" customWidth="1"/>
    <col min="11" max="11" width="9.7109375" customWidth="1"/>
    <col min="12" max="12" width="13.140625" customWidth="1"/>
    <col min="13" max="13" width="9.5703125" customWidth="1"/>
    <col min="14" max="14" width="11.42578125" customWidth="1"/>
    <col min="15" max="15" width="13" customWidth="1"/>
    <col min="16" max="16" width="13.5703125" customWidth="1"/>
    <col min="17" max="17" width="9.140625" customWidth="1"/>
    <col min="18" max="18" width="9.42578125" customWidth="1"/>
    <col min="19" max="19" width="11" customWidth="1"/>
    <col min="20" max="20" width="8.5703125" customWidth="1"/>
    <col min="21" max="21" width="9.42578125" customWidth="1"/>
    <col min="22" max="22" width="8.28515625" customWidth="1"/>
    <col min="23" max="23" width="8.5703125" customWidth="1"/>
    <col min="24" max="24" width="9.140625" customWidth="1"/>
    <col min="25" max="25" width="10.7109375" customWidth="1"/>
  </cols>
  <sheetData>
    <row r="1" spans="1:25">
      <c r="A1" s="78" t="s">
        <v>189</v>
      </c>
      <c r="B1" s="78" t="s">
        <v>191</v>
      </c>
      <c r="C1" s="79" t="s">
        <v>192</v>
      </c>
      <c r="D1" s="79" t="s">
        <v>59</v>
      </c>
      <c r="E1" s="79" t="s">
        <v>82</v>
      </c>
      <c r="F1" s="79" t="s">
        <v>65</v>
      </c>
      <c r="G1" s="79" t="s">
        <v>46</v>
      </c>
      <c r="H1" s="79" t="s">
        <v>78</v>
      </c>
      <c r="I1" s="79" t="s">
        <v>83</v>
      </c>
      <c r="J1" s="79" t="s">
        <v>32</v>
      </c>
      <c r="K1" s="79" t="s">
        <v>55</v>
      </c>
      <c r="L1" s="79" t="s">
        <v>63</v>
      </c>
      <c r="M1" s="79" t="s">
        <v>84</v>
      </c>
      <c r="N1" s="79" t="s">
        <v>73</v>
      </c>
      <c r="O1" s="79" t="s">
        <v>38</v>
      </c>
      <c r="P1" s="79" t="s">
        <v>85</v>
      </c>
      <c r="Q1" s="79" t="s">
        <v>86</v>
      </c>
      <c r="R1" s="79" t="s">
        <v>87</v>
      </c>
      <c r="S1" s="79" t="s">
        <v>26</v>
      </c>
      <c r="T1" s="79" t="s">
        <v>75</v>
      </c>
      <c r="U1" s="79" t="s">
        <v>88</v>
      </c>
      <c r="V1" s="79" t="s">
        <v>77</v>
      </c>
      <c r="W1" s="79" t="s">
        <v>69</v>
      </c>
      <c r="X1" s="79" t="s">
        <v>89</v>
      </c>
      <c r="Y1" s="79" t="s">
        <v>90</v>
      </c>
    </row>
    <row r="2" spans="1:25">
      <c r="A2" s="78" t="s">
        <v>46</v>
      </c>
      <c r="B2" s="78" t="s">
        <v>75</v>
      </c>
      <c r="C2" s="80" t="s">
        <v>56</v>
      </c>
      <c r="D2" s="81">
        <f>8</f>
        <v>8</v>
      </c>
      <c r="E2" s="82">
        <v>0</v>
      </c>
      <c r="F2" s="81">
        <v>1</v>
      </c>
      <c r="G2" s="81">
        <v>6</v>
      </c>
      <c r="H2" s="83">
        <v>-2</v>
      </c>
      <c r="I2" s="83">
        <v>-4</v>
      </c>
      <c r="J2" s="81">
        <f>6</f>
        <v>6</v>
      </c>
      <c r="K2" s="81">
        <v>4</v>
      </c>
      <c r="L2" s="82">
        <v>0</v>
      </c>
      <c r="M2" s="81">
        <v>4</v>
      </c>
      <c r="N2" s="81">
        <f>5</f>
        <v>5</v>
      </c>
      <c r="O2" s="81">
        <v>5</v>
      </c>
      <c r="P2" s="83">
        <v>-2</v>
      </c>
      <c r="Q2" s="83">
        <v>-3</v>
      </c>
      <c r="R2" s="81">
        <v>3</v>
      </c>
      <c r="S2" s="81">
        <v>5</v>
      </c>
      <c r="T2" s="81">
        <v>2</v>
      </c>
      <c r="U2" s="83">
        <v>-1</v>
      </c>
      <c r="V2" s="83">
        <v>-6</v>
      </c>
      <c r="W2" s="81">
        <v>5</v>
      </c>
      <c r="X2" s="83">
        <v>-5</v>
      </c>
      <c r="Y2" s="82">
        <v>0</v>
      </c>
    </row>
    <row r="3" spans="1:25">
      <c r="A3" s="78" t="s">
        <v>85</v>
      </c>
      <c r="B3" s="78" t="s">
        <v>89</v>
      </c>
      <c r="C3" s="80" t="s">
        <v>137</v>
      </c>
      <c r="D3" s="82">
        <v>0</v>
      </c>
      <c r="E3" s="84">
        <v>2</v>
      </c>
      <c r="F3" s="84">
        <v>-2</v>
      </c>
      <c r="G3" s="81">
        <f>1</f>
        <v>1</v>
      </c>
      <c r="H3" s="84">
        <v>-5</v>
      </c>
      <c r="I3" s="83">
        <v>-2</v>
      </c>
      <c r="J3" s="84">
        <v>3</v>
      </c>
      <c r="K3" s="81">
        <v>5</v>
      </c>
      <c r="L3" s="81">
        <v>4</v>
      </c>
      <c r="M3" s="83">
        <v>-2</v>
      </c>
      <c r="N3" s="81">
        <v>4</v>
      </c>
      <c r="O3" s="81">
        <v>6</v>
      </c>
      <c r="P3" s="84">
        <v>5</v>
      </c>
      <c r="Q3" s="81">
        <v>2</v>
      </c>
      <c r="R3" s="84">
        <v>2</v>
      </c>
      <c r="S3" s="81">
        <v>4</v>
      </c>
      <c r="T3" s="84">
        <v>7</v>
      </c>
      <c r="U3" s="81">
        <v>2</v>
      </c>
      <c r="V3" s="83">
        <v>-3</v>
      </c>
      <c r="W3" s="84">
        <v>2</v>
      </c>
      <c r="X3" s="84">
        <v>1</v>
      </c>
      <c r="Y3" s="81">
        <v>3</v>
      </c>
    </row>
    <row r="4" spans="1:25">
      <c r="A4" s="78" t="s">
        <v>85</v>
      </c>
      <c r="B4" s="78" t="s">
        <v>59</v>
      </c>
      <c r="C4" s="80" t="s">
        <v>150</v>
      </c>
      <c r="D4" s="85">
        <v>2</v>
      </c>
      <c r="E4" s="85">
        <v>1</v>
      </c>
      <c r="F4" s="86">
        <v>-2</v>
      </c>
      <c r="G4" s="87">
        <v>4</v>
      </c>
      <c r="H4" s="87">
        <v>2</v>
      </c>
      <c r="I4" s="86">
        <v>-4</v>
      </c>
      <c r="J4" s="87">
        <f>4</f>
        <v>4</v>
      </c>
      <c r="K4" s="87">
        <v>4</v>
      </c>
      <c r="L4" s="87">
        <v>8</v>
      </c>
      <c r="M4" s="87">
        <v>2</v>
      </c>
      <c r="N4" s="87">
        <v>4</v>
      </c>
      <c r="O4" s="85">
        <v>4</v>
      </c>
      <c r="P4" s="87">
        <v>4</v>
      </c>
      <c r="Q4" s="88">
        <v>-10</v>
      </c>
      <c r="R4" s="85">
        <v>2</v>
      </c>
      <c r="S4" s="85">
        <v>4</v>
      </c>
      <c r="T4" s="85">
        <v>4</v>
      </c>
      <c r="U4" s="86">
        <v>-2</v>
      </c>
      <c r="V4" s="86">
        <v>-4</v>
      </c>
      <c r="W4" s="87">
        <v>4</v>
      </c>
      <c r="X4" s="87">
        <v>4</v>
      </c>
      <c r="Y4" s="85">
        <v>0</v>
      </c>
    </row>
    <row r="5" spans="1:25">
      <c r="A5" s="78" t="s">
        <v>77</v>
      </c>
      <c r="B5" s="78" t="s">
        <v>73</v>
      </c>
      <c r="C5" s="80" t="s">
        <v>168</v>
      </c>
      <c r="D5" s="81">
        <v>4</v>
      </c>
      <c r="E5" s="83">
        <v>-2</v>
      </c>
      <c r="F5" s="84">
        <v>-1</v>
      </c>
      <c r="G5" s="81">
        <v>8</v>
      </c>
      <c r="H5" s="84">
        <v>-6</v>
      </c>
      <c r="I5" s="81">
        <v>1</v>
      </c>
      <c r="J5" s="84">
        <v>3</v>
      </c>
      <c r="K5" s="81">
        <v>4</v>
      </c>
      <c r="L5" s="81">
        <v>5</v>
      </c>
      <c r="M5" s="84">
        <v>-6</v>
      </c>
      <c r="N5" s="83">
        <v>-1</v>
      </c>
      <c r="O5" s="81">
        <v>7</v>
      </c>
      <c r="P5" s="84">
        <v>5</v>
      </c>
      <c r="Q5" s="84">
        <v>-1</v>
      </c>
      <c r="R5" s="84">
        <v>1</v>
      </c>
      <c r="S5" s="81">
        <v>5</v>
      </c>
      <c r="T5" s="84">
        <v>1</v>
      </c>
      <c r="U5" s="83">
        <v>-2</v>
      </c>
      <c r="V5" s="81">
        <v>2</v>
      </c>
      <c r="W5" s="81">
        <v>6</v>
      </c>
      <c r="X5" s="84">
        <v>-5</v>
      </c>
      <c r="Y5" s="82">
        <v>0</v>
      </c>
    </row>
    <row r="6" spans="1:25">
      <c r="A6" s="78" t="s">
        <v>75</v>
      </c>
      <c r="B6" s="78" t="s">
        <v>46</v>
      </c>
      <c r="C6" s="80" t="s">
        <v>177</v>
      </c>
      <c r="D6" s="81">
        <v>3</v>
      </c>
      <c r="E6" s="81">
        <v>3</v>
      </c>
      <c r="F6" s="83">
        <v>-3</v>
      </c>
      <c r="G6" s="81">
        <v>2</v>
      </c>
      <c r="H6" s="81">
        <v>1</v>
      </c>
      <c r="I6" s="81">
        <v>1</v>
      </c>
      <c r="J6" s="81">
        <v>3</v>
      </c>
      <c r="K6" s="83">
        <v>-1</v>
      </c>
      <c r="L6" s="81">
        <v>4</v>
      </c>
      <c r="M6" s="81">
        <v>2</v>
      </c>
      <c r="N6" s="81">
        <v>2</v>
      </c>
      <c r="O6" s="81">
        <v>4</v>
      </c>
      <c r="P6" s="81">
        <v>1</v>
      </c>
      <c r="Q6" s="83">
        <v>-1</v>
      </c>
      <c r="R6" s="82">
        <v>0</v>
      </c>
      <c r="S6" s="81">
        <v>2</v>
      </c>
      <c r="T6" s="81">
        <v>1</v>
      </c>
      <c r="U6" s="83">
        <v>-2</v>
      </c>
      <c r="V6" s="81">
        <v>1</v>
      </c>
      <c r="W6" s="81">
        <v>2</v>
      </c>
      <c r="X6" s="81">
        <v>1</v>
      </c>
      <c r="Y6" s="82">
        <v>0</v>
      </c>
    </row>
    <row r="7" spans="1:25">
      <c r="A7" s="78" t="s">
        <v>63</v>
      </c>
      <c r="B7" s="78" t="s">
        <v>78</v>
      </c>
      <c r="C7" s="80" t="s">
        <v>37</v>
      </c>
      <c r="D7" s="81">
        <v>5</v>
      </c>
      <c r="E7" s="81">
        <v>4</v>
      </c>
      <c r="F7" s="84">
        <v>0</v>
      </c>
      <c r="G7" s="81">
        <v>6</v>
      </c>
      <c r="H7" s="84">
        <v>2</v>
      </c>
      <c r="I7" s="81">
        <v>2</v>
      </c>
      <c r="J7" s="84">
        <v>5</v>
      </c>
      <c r="K7" s="84">
        <v>4</v>
      </c>
      <c r="L7" s="81">
        <v>4</v>
      </c>
      <c r="M7" s="84">
        <v>2</v>
      </c>
      <c r="N7" s="81">
        <v>3</v>
      </c>
      <c r="O7" s="84">
        <v>6</v>
      </c>
      <c r="P7" s="84">
        <v>6</v>
      </c>
      <c r="Q7" s="84">
        <v>0</v>
      </c>
      <c r="R7" s="84">
        <v>5</v>
      </c>
      <c r="S7" s="84">
        <v>5</v>
      </c>
      <c r="T7" s="84">
        <v>1</v>
      </c>
      <c r="U7" s="83">
        <v>-1</v>
      </c>
      <c r="V7" s="84">
        <v>-2</v>
      </c>
      <c r="W7" s="92">
        <v>-1</v>
      </c>
      <c r="X7" s="84">
        <v>4</v>
      </c>
      <c r="Y7" s="84">
        <v>1</v>
      </c>
    </row>
    <row r="8" spans="1:25">
      <c r="A8" s="78" t="s">
        <v>83</v>
      </c>
      <c r="B8" s="78" t="s">
        <v>89</v>
      </c>
      <c r="C8" s="80" t="s">
        <v>158</v>
      </c>
      <c r="D8" s="81">
        <v>1</v>
      </c>
      <c r="E8" s="81">
        <v>5</v>
      </c>
      <c r="F8" s="83">
        <v>-2</v>
      </c>
      <c r="G8" s="83">
        <v>-2</v>
      </c>
      <c r="H8" s="83">
        <v>-2</v>
      </c>
      <c r="I8" s="81">
        <v>6</v>
      </c>
      <c r="J8" s="84">
        <v>3</v>
      </c>
      <c r="K8" s="82">
        <v>0</v>
      </c>
      <c r="L8" s="81">
        <v>2</v>
      </c>
      <c r="M8" s="81">
        <v>1</v>
      </c>
      <c r="N8" s="81">
        <v>1</v>
      </c>
      <c r="O8" s="81">
        <v>5</v>
      </c>
      <c r="P8" s="81">
        <v>1</v>
      </c>
      <c r="Q8" s="81">
        <v>2</v>
      </c>
      <c r="R8" s="84">
        <v>0</v>
      </c>
      <c r="S8" s="84">
        <v>1</v>
      </c>
      <c r="T8" s="81">
        <v>3</v>
      </c>
      <c r="U8" s="81">
        <v>1</v>
      </c>
      <c r="V8" s="81">
        <v>3</v>
      </c>
      <c r="W8" s="83">
        <v>-1</v>
      </c>
      <c r="X8" s="81">
        <v>1</v>
      </c>
      <c r="Y8" s="81">
        <v>1</v>
      </c>
    </row>
    <row r="9" spans="1:25">
      <c r="A9" s="78" t="s">
        <v>85</v>
      </c>
      <c r="B9" s="78" t="s">
        <v>84</v>
      </c>
      <c r="C9" s="80" t="s">
        <v>58</v>
      </c>
      <c r="D9" s="82">
        <v>0</v>
      </c>
      <c r="E9" s="81">
        <v>4</v>
      </c>
      <c r="F9" s="81">
        <v>2</v>
      </c>
      <c r="G9" s="81">
        <v>1</v>
      </c>
      <c r="H9" s="83">
        <v>-2</v>
      </c>
      <c r="I9" s="81">
        <v>3</v>
      </c>
      <c r="J9" s="81">
        <v>5</v>
      </c>
      <c r="K9" s="81">
        <v>5</v>
      </c>
      <c r="L9" s="81">
        <v>3</v>
      </c>
      <c r="M9" s="81">
        <v>2</v>
      </c>
      <c r="N9" s="81">
        <v>3</v>
      </c>
      <c r="O9" s="81">
        <v>6</v>
      </c>
      <c r="P9" s="81">
        <v>5</v>
      </c>
      <c r="Q9" s="81">
        <v>3</v>
      </c>
      <c r="R9" s="84">
        <v>3</v>
      </c>
      <c r="S9" s="81">
        <v>4</v>
      </c>
      <c r="T9" s="81">
        <v>5</v>
      </c>
      <c r="U9" s="81">
        <v>3</v>
      </c>
      <c r="V9" s="82">
        <v>0</v>
      </c>
      <c r="W9" s="83">
        <v>-3</v>
      </c>
      <c r="X9" s="81">
        <v>4</v>
      </c>
      <c r="Y9" s="81">
        <v>1</v>
      </c>
    </row>
    <row r="10" spans="1:25">
      <c r="A10" s="78" t="s">
        <v>69</v>
      </c>
      <c r="B10" s="78" t="s">
        <v>55</v>
      </c>
      <c r="C10" s="80" t="s">
        <v>173</v>
      </c>
      <c r="D10" s="84">
        <v>2</v>
      </c>
      <c r="E10" s="84">
        <v>1</v>
      </c>
      <c r="F10" s="83">
        <v>-2</v>
      </c>
      <c r="G10" s="84">
        <v>0</v>
      </c>
      <c r="H10" s="81">
        <f>2</f>
        <v>2</v>
      </c>
      <c r="I10" s="81">
        <v>4</v>
      </c>
      <c r="J10" s="84">
        <v>1</v>
      </c>
      <c r="K10" s="81">
        <v>2</v>
      </c>
      <c r="L10" s="84">
        <v>1</v>
      </c>
      <c r="M10" s="84">
        <v>-2</v>
      </c>
      <c r="N10" s="84">
        <v>2</v>
      </c>
      <c r="O10" s="84">
        <v>2</v>
      </c>
      <c r="P10" s="84">
        <v>0</v>
      </c>
      <c r="Q10" s="84">
        <v>0</v>
      </c>
      <c r="R10" s="84">
        <v>2</v>
      </c>
      <c r="S10" s="84">
        <v>4</v>
      </c>
      <c r="T10" s="84">
        <v>0</v>
      </c>
      <c r="U10" s="84">
        <v>0</v>
      </c>
      <c r="V10" s="84">
        <v>4</v>
      </c>
      <c r="W10" s="84">
        <v>1</v>
      </c>
      <c r="X10" s="84">
        <v>0</v>
      </c>
      <c r="Y10" s="84">
        <v>3</v>
      </c>
    </row>
    <row r="11" spans="1:25">
      <c r="A11" s="78" t="s">
        <v>77</v>
      </c>
      <c r="B11" s="78" t="s">
        <v>63</v>
      </c>
      <c r="C11" s="80" t="s">
        <v>114</v>
      </c>
      <c r="D11" s="81">
        <v>5</v>
      </c>
      <c r="E11" s="83">
        <v>-1</v>
      </c>
      <c r="F11" s="82">
        <v>0</v>
      </c>
      <c r="G11" s="81">
        <v>3</v>
      </c>
      <c r="H11" s="81">
        <v>2</v>
      </c>
      <c r="I11" s="84">
        <v>-5</v>
      </c>
      <c r="J11" s="81">
        <v>6</v>
      </c>
      <c r="K11" s="81">
        <v>5</v>
      </c>
      <c r="L11" s="81">
        <v>3</v>
      </c>
      <c r="M11" s="81">
        <v>2</v>
      </c>
      <c r="N11" s="81">
        <v>5</v>
      </c>
      <c r="O11" s="81">
        <f>5</f>
        <v>5</v>
      </c>
      <c r="P11" s="82">
        <v>0</v>
      </c>
      <c r="Q11" s="83">
        <v>-1</v>
      </c>
      <c r="R11" s="84">
        <v>3</v>
      </c>
      <c r="S11" s="81">
        <v>7</v>
      </c>
      <c r="T11" s="81">
        <v>2</v>
      </c>
      <c r="U11" s="82">
        <v>0</v>
      </c>
      <c r="V11" s="83">
        <v>-5</v>
      </c>
      <c r="W11" s="81">
        <v>6</v>
      </c>
      <c r="X11" s="83">
        <v>-1</v>
      </c>
      <c r="Y11" s="81">
        <v>3</v>
      </c>
    </row>
    <row r="12" spans="1:25">
      <c r="A12" s="78" t="s">
        <v>69</v>
      </c>
      <c r="B12" s="78" t="s">
        <v>85</v>
      </c>
      <c r="C12" s="84" t="s">
        <v>211</v>
      </c>
      <c r="D12" s="92">
        <v>0</v>
      </c>
      <c r="E12" s="84">
        <v>0</v>
      </c>
      <c r="F12" s="94">
        <v>0</v>
      </c>
      <c r="G12" s="92">
        <v>0</v>
      </c>
      <c r="H12" s="96">
        <v>0</v>
      </c>
      <c r="I12" s="92">
        <v>0</v>
      </c>
      <c r="J12" s="84">
        <v>1</v>
      </c>
      <c r="K12" s="92">
        <v>0</v>
      </c>
      <c r="L12" s="84">
        <v>4</v>
      </c>
      <c r="M12" s="84">
        <v>0</v>
      </c>
      <c r="N12" s="84">
        <v>0</v>
      </c>
      <c r="O12" s="84">
        <v>0</v>
      </c>
      <c r="P12" s="92">
        <v>1</v>
      </c>
      <c r="Q12" s="94">
        <v>-2</v>
      </c>
      <c r="R12" s="84">
        <v>1</v>
      </c>
      <c r="S12" s="84">
        <v>1</v>
      </c>
      <c r="T12" s="84">
        <v>0</v>
      </c>
      <c r="U12" s="84">
        <v>-2</v>
      </c>
      <c r="V12" s="92">
        <v>0</v>
      </c>
      <c r="W12" s="92">
        <v>0</v>
      </c>
      <c r="X12" s="92">
        <v>0</v>
      </c>
      <c r="Y12" s="84">
        <v>1</v>
      </c>
    </row>
    <row r="13" spans="1:25">
      <c r="A13" s="78" t="s">
        <v>77</v>
      </c>
      <c r="B13" s="78" t="s">
        <v>84</v>
      </c>
      <c r="C13" s="80" t="s">
        <v>174</v>
      </c>
      <c r="D13" s="81">
        <v>4</v>
      </c>
      <c r="E13" s="81">
        <v>4</v>
      </c>
      <c r="F13" s="81">
        <v>3</v>
      </c>
      <c r="G13" s="81">
        <v>1</v>
      </c>
      <c r="H13" s="83">
        <v>-3</v>
      </c>
      <c r="I13" s="81">
        <v>2</v>
      </c>
      <c r="J13" s="81">
        <v>2</v>
      </c>
      <c r="K13" s="81">
        <v>4</v>
      </c>
      <c r="L13" s="81">
        <v>1</v>
      </c>
      <c r="M13" s="83">
        <v>-2</v>
      </c>
      <c r="N13" s="81">
        <v>1</v>
      </c>
      <c r="O13" s="81">
        <v>3</v>
      </c>
      <c r="P13" s="82">
        <v>0</v>
      </c>
      <c r="Q13" s="81">
        <v>3</v>
      </c>
      <c r="R13" s="84">
        <v>1</v>
      </c>
      <c r="S13" s="81">
        <v>3</v>
      </c>
      <c r="T13" s="82">
        <v>0</v>
      </c>
      <c r="U13" s="84">
        <v>1</v>
      </c>
      <c r="V13" s="83">
        <v>-1</v>
      </c>
      <c r="W13" s="83">
        <v>-2</v>
      </c>
      <c r="X13" s="83">
        <v>-1</v>
      </c>
      <c r="Y13" s="81">
        <v>3</v>
      </c>
    </row>
    <row r="14" spans="1:25">
      <c r="A14" s="78" t="s">
        <v>55</v>
      </c>
      <c r="B14" s="78" t="s">
        <v>78</v>
      </c>
      <c r="C14" s="80" t="s">
        <v>151</v>
      </c>
      <c r="D14" s="84">
        <v>4</v>
      </c>
      <c r="E14" s="84">
        <v>0</v>
      </c>
      <c r="F14" s="84">
        <v>-4</v>
      </c>
      <c r="G14" s="84">
        <v>5</v>
      </c>
      <c r="H14" s="83">
        <v>-1</v>
      </c>
      <c r="I14" s="84">
        <v>-3</v>
      </c>
      <c r="J14" s="81">
        <v>2</v>
      </c>
      <c r="K14" s="84">
        <v>4</v>
      </c>
      <c r="L14" s="81">
        <v>3</v>
      </c>
      <c r="M14" s="83">
        <v>-4</v>
      </c>
      <c r="N14" s="81">
        <v>5</v>
      </c>
      <c r="O14" s="84">
        <v>5</v>
      </c>
      <c r="P14" s="81">
        <v>3</v>
      </c>
      <c r="Q14" s="84">
        <v>2</v>
      </c>
      <c r="R14" s="84">
        <v>2</v>
      </c>
      <c r="S14" s="84">
        <v>6</v>
      </c>
      <c r="T14" s="84">
        <v>3</v>
      </c>
      <c r="U14" s="84">
        <v>0</v>
      </c>
      <c r="V14" s="84">
        <v>-1</v>
      </c>
      <c r="W14" s="84">
        <v>4</v>
      </c>
      <c r="X14" s="83">
        <v>-2</v>
      </c>
      <c r="Y14" s="84">
        <v>2</v>
      </c>
    </row>
    <row r="15" spans="1:25">
      <c r="A15" s="78" t="s">
        <v>85</v>
      </c>
      <c r="B15" s="78" t="s">
        <v>59</v>
      </c>
      <c r="C15" s="80" t="s">
        <v>139</v>
      </c>
      <c r="D15" s="84">
        <v>0</v>
      </c>
      <c r="E15" s="81">
        <v>2</v>
      </c>
      <c r="F15" s="83">
        <v>-2</v>
      </c>
      <c r="G15" s="84">
        <v>1</v>
      </c>
      <c r="H15" s="83">
        <v>-5</v>
      </c>
      <c r="I15" s="83">
        <v>-2</v>
      </c>
      <c r="J15" s="81">
        <v>3</v>
      </c>
      <c r="K15" s="81">
        <v>5</v>
      </c>
      <c r="L15" s="81">
        <v>4</v>
      </c>
      <c r="M15" s="83">
        <v>-2</v>
      </c>
      <c r="N15" s="81">
        <v>4</v>
      </c>
      <c r="O15" s="81">
        <v>6</v>
      </c>
      <c r="P15" s="81">
        <v>5</v>
      </c>
      <c r="Q15" s="81">
        <v>2</v>
      </c>
      <c r="R15" s="84">
        <v>2</v>
      </c>
      <c r="S15" s="84">
        <v>4</v>
      </c>
      <c r="T15" s="81">
        <v>7</v>
      </c>
      <c r="U15" s="84">
        <v>2</v>
      </c>
      <c r="V15" s="83">
        <v>-3</v>
      </c>
      <c r="W15" s="81">
        <v>2</v>
      </c>
      <c r="X15" s="81">
        <v>1</v>
      </c>
      <c r="Y15" s="84">
        <v>3</v>
      </c>
    </row>
    <row r="16" spans="1:25">
      <c r="A16" s="78" t="s">
        <v>26</v>
      </c>
      <c r="B16" s="78" t="s">
        <v>65</v>
      </c>
      <c r="C16" s="80" t="s">
        <v>155</v>
      </c>
      <c r="D16" s="81">
        <f>5</f>
        <v>5</v>
      </c>
      <c r="E16" s="82">
        <v>0</v>
      </c>
      <c r="F16" s="81">
        <f>4</f>
        <v>4</v>
      </c>
      <c r="G16" s="84">
        <v>6</v>
      </c>
      <c r="H16" s="83">
        <v>-6</v>
      </c>
      <c r="I16" s="84">
        <v>2</v>
      </c>
      <c r="J16" s="84">
        <v>1</v>
      </c>
      <c r="K16" s="81">
        <f>3</f>
        <v>3</v>
      </c>
      <c r="L16" s="83">
        <v>-1</v>
      </c>
      <c r="M16" s="83">
        <v>-6</v>
      </c>
      <c r="N16" s="84">
        <v>0</v>
      </c>
      <c r="O16" s="81">
        <f>2</f>
        <v>2</v>
      </c>
      <c r="P16" s="82">
        <v>0</v>
      </c>
      <c r="Q16" s="81">
        <f>5</f>
        <v>5</v>
      </c>
      <c r="R16" s="81">
        <v>1</v>
      </c>
      <c r="S16" s="84">
        <v>2</v>
      </c>
      <c r="T16" s="84">
        <v>-2</v>
      </c>
      <c r="U16" s="81">
        <v>1</v>
      </c>
      <c r="V16" s="84">
        <v>3</v>
      </c>
      <c r="W16" s="81">
        <v>7</v>
      </c>
      <c r="X16" s="83">
        <v>-1</v>
      </c>
      <c r="Y16" s="81">
        <f>5</f>
        <v>5</v>
      </c>
    </row>
    <row r="17" spans="1:25">
      <c r="A17" s="78" t="s">
        <v>85</v>
      </c>
      <c r="B17" s="78" t="s">
        <v>77</v>
      </c>
      <c r="C17" s="80" t="s">
        <v>129</v>
      </c>
      <c r="D17" s="84">
        <v>4</v>
      </c>
      <c r="E17" s="101">
        <v>3</v>
      </c>
      <c r="F17" s="84">
        <v>0</v>
      </c>
      <c r="G17" s="81">
        <v>3</v>
      </c>
      <c r="H17" s="84">
        <v>0</v>
      </c>
      <c r="I17" s="84">
        <v>3</v>
      </c>
      <c r="J17" s="84">
        <v>4</v>
      </c>
      <c r="K17" s="83">
        <v>-1</v>
      </c>
      <c r="L17" s="81">
        <v>1</v>
      </c>
      <c r="M17" s="84">
        <v>3</v>
      </c>
      <c r="N17" s="81">
        <v>2</v>
      </c>
      <c r="O17" s="84">
        <v>5</v>
      </c>
      <c r="P17" s="84">
        <v>2</v>
      </c>
      <c r="Q17" s="84">
        <v>5</v>
      </c>
      <c r="R17" s="84">
        <v>1</v>
      </c>
      <c r="S17" s="81">
        <f>3</f>
        <v>3</v>
      </c>
      <c r="T17" s="84">
        <v>0</v>
      </c>
      <c r="U17" s="84">
        <v>0</v>
      </c>
      <c r="V17" s="81">
        <v>3</v>
      </c>
      <c r="W17" s="83">
        <v>-2</v>
      </c>
      <c r="X17" s="81">
        <f>1</f>
        <v>1</v>
      </c>
      <c r="Y17" s="84">
        <v>0</v>
      </c>
    </row>
    <row r="18" spans="1:25">
      <c r="A18" s="78" t="s">
        <v>82</v>
      </c>
      <c r="B18" s="78" t="s">
        <v>69</v>
      </c>
      <c r="C18" s="80" t="s">
        <v>98</v>
      </c>
      <c r="D18" s="101">
        <v>0</v>
      </c>
      <c r="E18" s="101">
        <v>4</v>
      </c>
      <c r="F18" s="101">
        <v>-2</v>
      </c>
      <c r="G18" s="102">
        <v>6</v>
      </c>
      <c r="H18" s="101">
        <v>0</v>
      </c>
      <c r="I18" s="101">
        <v>5</v>
      </c>
      <c r="J18" s="101">
        <v>3</v>
      </c>
      <c r="K18" s="101">
        <v>5</v>
      </c>
      <c r="L18" s="101">
        <v>3</v>
      </c>
      <c r="M18" s="101">
        <v>-2</v>
      </c>
      <c r="N18" s="101">
        <v>3</v>
      </c>
      <c r="O18" s="101">
        <v>5</v>
      </c>
      <c r="P18" s="101">
        <v>2</v>
      </c>
      <c r="Q18" s="101">
        <v>0</v>
      </c>
      <c r="R18" s="103">
        <v>2</v>
      </c>
      <c r="S18" s="101">
        <v>4</v>
      </c>
      <c r="T18" s="101">
        <v>4</v>
      </c>
      <c r="U18" s="101">
        <v>2</v>
      </c>
      <c r="V18" s="101">
        <v>2</v>
      </c>
      <c r="W18" s="103">
        <v>0</v>
      </c>
      <c r="X18" s="101">
        <v>2</v>
      </c>
      <c r="Y18" s="101">
        <v>1</v>
      </c>
    </row>
    <row r="19" spans="1:25">
      <c r="A19" s="78" t="s">
        <v>73</v>
      </c>
      <c r="B19" s="78" t="s">
        <v>87</v>
      </c>
      <c r="C19" s="84" t="s">
        <v>25</v>
      </c>
      <c r="D19" s="92">
        <v>-1</v>
      </c>
      <c r="E19" s="96">
        <v>2</v>
      </c>
      <c r="F19" s="92">
        <v>2</v>
      </c>
      <c r="G19" s="92">
        <v>-1</v>
      </c>
      <c r="H19" s="94">
        <v>-1</v>
      </c>
      <c r="I19" s="92">
        <v>4</v>
      </c>
      <c r="J19" s="92">
        <v>4</v>
      </c>
      <c r="K19" s="92">
        <v>7</v>
      </c>
      <c r="L19" s="84">
        <v>3</v>
      </c>
      <c r="M19" s="94">
        <v>1</v>
      </c>
      <c r="N19" s="96">
        <v>2</v>
      </c>
      <c r="O19" s="94">
        <v>4</v>
      </c>
      <c r="P19" s="92">
        <v>2</v>
      </c>
      <c r="Q19" s="92">
        <v>1</v>
      </c>
      <c r="R19" s="84">
        <v>6</v>
      </c>
      <c r="S19" s="96">
        <v>2</v>
      </c>
      <c r="T19" s="92">
        <v>5</v>
      </c>
      <c r="U19" s="92">
        <v>3</v>
      </c>
      <c r="V19" s="94">
        <v>-1</v>
      </c>
      <c r="W19" s="92">
        <v>0</v>
      </c>
      <c r="X19" s="94">
        <v>3</v>
      </c>
      <c r="Y19" s="92">
        <v>3</v>
      </c>
    </row>
    <row r="20" spans="1:25">
      <c r="A20" s="78" t="s">
        <v>89</v>
      </c>
      <c r="B20" s="78" t="s">
        <v>63</v>
      </c>
      <c r="C20" s="80" t="s">
        <v>159</v>
      </c>
      <c r="D20" s="81">
        <v>6</v>
      </c>
      <c r="E20" s="82">
        <v>0</v>
      </c>
      <c r="F20" s="81">
        <v>2</v>
      </c>
      <c r="G20" s="81">
        <v>6</v>
      </c>
      <c r="H20" s="83">
        <v>-7</v>
      </c>
      <c r="I20" s="81">
        <v>8</v>
      </c>
      <c r="J20" s="81">
        <v>4</v>
      </c>
      <c r="K20" s="81">
        <v>2</v>
      </c>
      <c r="L20" s="84">
        <v>0</v>
      </c>
      <c r="M20" s="83">
        <v>-4</v>
      </c>
      <c r="N20" s="82">
        <v>0</v>
      </c>
      <c r="O20" s="83">
        <v>-6</v>
      </c>
      <c r="P20" s="81">
        <v>2</v>
      </c>
      <c r="Q20" s="81">
        <v>3</v>
      </c>
      <c r="R20" s="84">
        <v>0</v>
      </c>
      <c r="S20" s="82">
        <v>0</v>
      </c>
      <c r="T20" s="81">
        <v>2</v>
      </c>
      <c r="U20" s="81">
        <v>6</v>
      </c>
      <c r="V20" s="83">
        <v>-1</v>
      </c>
      <c r="W20" s="81">
        <v>4</v>
      </c>
      <c r="X20" s="83">
        <v>-2</v>
      </c>
      <c r="Y20" s="81">
        <v>5</v>
      </c>
    </row>
    <row r="21" spans="1:25">
      <c r="A21" s="78" t="s">
        <v>59</v>
      </c>
      <c r="B21" s="78" t="s">
        <v>77</v>
      </c>
      <c r="C21" s="80" t="s">
        <v>124</v>
      </c>
      <c r="D21" s="96">
        <v>1</v>
      </c>
      <c r="E21" s="84">
        <v>6</v>
      </c>
      <c r="F21" s="84">
        <v>5</v>
      </c>
      <c r="G21" s="81">
        <v>1</v>
      </c>
      <c r="H21" s="84">
        <v>-7</v>
      </c>
      <c r="I21" s="84">
        <v>6</v>
      </c>
      <c r="J21" s="84">
        <v>2</v>
      </c>
      <c r="K21" s="84">
        <v>5</v>
      </c>
      <c r="L21" s="84">
        <v>-1</v>
      </c>
      <c r="M21" s="83">
        <v>-3</v>
      </c>
      <c r="N21" s="84">
        <v>-1</v>
      </c>
      <c r="O21" s="84">
        <v>0</v>
      </c>
      <c r="P21" s="84">
        <v>-1</v>
      </c>
      <c r="Q21" s="84">
        <v>5</v>
      </c>
      <c r="R21" s="84">
        <v>2</v>
      </c>
      <c r="S21" s="84">
        <v>1</v>
      </c>
      <c r="T21" s="84">
        <v>1</v>
      </c>
      <c r="U21" s="84">
        <v>5</v>
      </c>
      <c r="V21" s="84">
        <v>2</v>
      </c>
      <c r="W21" s="81">
        <v>3</v>
      </c>
      <c r="X21" s="84">
        <v>3</v>
      </c>
      <c r="Y21" s="84">
        <v>6</v>
      </c>
    </row>
    <row r="22" spans="1:25">
      <c r="A22" s="78" t="s">
        <v>55</v>
      </c>
      <c r="B22" s="78" t="s">
        <v>86</v>
      </c>
      <c r="C22" s="80" t="s">
        <v>178</v>
      </c>
      <c r="D22" s="81">
        <f>3</f>
        <v>3</v>
      </c>
      <c r="E22" s="84">
        <v>0</v>
      </c>
      <c r="F22" s="83">
        <v>-3</v>
      </c>
      <c r="G22" s="81">
        <v>3</v>
      </c>
      <c r="H22" s="84">
        <v>1</v>
      </c>
      <c r="I22" s="81">
        <v>8</v>
      </c>
      <c r="J22" s="81">
        <v>5</v>
      </c>
      <c r="K22" s="82">
        <v>0</v>
      </c>
      <c r="L22" s="81">
        <v>3</v>
      </c>
      <c r="M22" s="81">
        <v>2</v>
      </c>
      <c r="N22" s="81">
        <v>2</v>
      </c>
      <c r="O22" s="83">
        <v>-3</v>
      </c>
      <c r="P22" s="81">
        <v>5</v>
      </c>
      <c r="Q22" s="84">
        <v>1</v>
      </c>
      <c r="R22" s="84">
        <v>-1</v>
      </c>
      <c r="S22" s="81">
        <v>2</v>
      </c>
      <c r="T22" s="81">
        <v>3</v>
      </c>
      <c r="U22" s="81">
        <f>3</f>
        <v>3</v>
      </c>
      <c r="V22" s="83">
        <v>-3</v>
      </c>
      <c r="W22" s="82">
        <v>0</v>
      </c>
      <c r="X22" s="83">
        <v>-5</v>
      </c>
      <c r="Y22" s="82">
        <v>0</v>
      </c>
    </row>
    <row r="23" spans="1:25">
      <c r="A23" s="78" t="s">
        <v>78</v>
      </c>
      <c r="B23" s="78" t="s">
        <v>59</v>
      </c>
      <c r="C23" s="80" t="s">
        <v>41</v>
      </c>
      <c r="D23" s="84">
        <v>2</v>
      </c>
      <c r="E23" s="84">
        <v>2</v>
      </c>
      <c r="F23" s="84">
        <v>-2</v>
      </c>
      <c r="G23" s="83">
        <v>-2</v>
      </c>
      <c r="H23" s="84">
        <v>0</v>
      </c>
      <c r="I23" s="84">
        <v>5</v>
      </c>
      <c r="J23" s="84">
        <v>1</v>
      </c>
      <c r="K23" s="84">
        <v>-3</v>
      </c>
      <c r="L23" s="84">
        <v>0</v>
      </c>
      <c r="M23" s="81">
        <v>1</v>
      </c>
      <c r="N23" s="84">
        <v>0</v>
      </c>
      <c r="O23" s="84">
        <v>2</v>
      </c>
      <c r="P23" s="84">
        <v>0</v>
      </c>
      <c r="Q23" s="84">
        <v>2</v>
      </c>
      <c r="R23" s="84">
        <v>0</v>
      </c>
      <c r="S23" s="84">
        <v>1</v>
      </c>
      <c r="T23" s="84">
        <v>-1</v>
      </c>
      <c r="U23" s="84">
        <v>-1</v>
      </c>
      <c r="V23" s="81">
        <v>5</v>
      </c>
      <c r="W23" s="82">
        <v>0</v>
      </c>
      <c r="X23" s="84">
        <v>-1</v>
      </c>
      <c r="Y23" s="84">
        <v>3</v>
      </c>
    </row>
    <row r="24" spans="1:25">
      <c r="A24" s="78" t="s">
        <v>83</v>
      </c>
      <c r="B24" s="78" t="s">
        <v>69</v>
      </c>
      <c r="C24" s="80" t="s">
        <v>179</v>
      </c>
      <c r="D24" s="81">
        <v>7</v>
      </c>
      <c r="E24" s="83">
        <v>-6</v>
      </c>
      <c r="F24" s="83">
        <v>-2</v>
      </c>
      <c r="G24" s="84">
        <v>6</v>
      </c>
      <c r="H24" s="82">
        <v>0</v>
      </c>
      <c r="I24" s="84">
        <v>-4</v>
      </c>
      <c r="J24" s="81">
        <v>4</v>
      </c>
      <c r="K24" s="81">
        <v>4</v>
      </c>
      <c r="L24" s="81">
        <v>2</v>
      </c>
      <c r="M24" s="83">
        <v>-2</v>
      </c>
      <c r="N24" s="81">
        <v>5</v>
      </c>
      <c r="O24" s="81">
        <v>7</v>
      </c>
      <c r="P24" s="82">
        <v>0</v>
      </c>
      <c r="Q24" s="83">
        <v>-2</v>
      </c>
      <c r="R24" s="81">
        <v>1</v>
      </c>
      <c r="S24" s="84">
        <v>5</v>
      </c>
      <c r="T24" s="84">
        <v>2</v>
      </c>
      <c r="U24" s="84">
        <v>-3</v>
      </c>
      <c r="V24" s="83">
        <v>-2</v>
      </c>
      <c r="W24" s="81">
        <v>8</v>
      </c>
      <c r="X24" s="83">
        <v>-4</v>
      </c>
      <c r="Y24" s="84">
        <v>0</v>
      </c>
    </row>
    <row r="25" spans="1:25">
      <c r="A25" s="78" t="s">
        <v>26</v>
      </c>
      <c r="B25" s="78" t="s">
        <v>59</v>
      </c>
      <c r="C25" s="80" t="s">
        <v>197</v>
      </c>
      <c r="D25" s="81">
        <v>5</v>
      </c>
      <c r="E25" s="83">
        <v>-3</v>
      </c>
      <c r="F25" s="84">
        <v>-1</v>
      </c>
      <c r="G25" s="81">
        <v>3</v>
      </c>
      <c r="H25" s="81">
        <v>1</v>
      </c>
      <c r="I25" s="83">
        <v>-3</v>
      </c>
      <c r="J25" s="81">
        <v>4</v>
      </c>
      <c r="K25" s="81">
        <v>3</v>
      </c>
      <c r="L25" s="81">
        <v>4</v>
      </c>
      <c r="M25" s="81">
        <v>1</v>
      </c>
      <c r="N25" s="81">
        <v>3</v>
      </c>
      <c r="O25" s="81">
        <v>2</v>
      </c>
      <c r="P25" s="83">
        <v>-2</v>
      </c>
      <c r="Q25" s="83">
        <v>-4</v>
      </c>
      <c r="R25" s="81">
        <v>2</v>
      </c>
      <c r="S25" s="81">
        <v>4</v>
      </c>
      <c r="T25" s="81">
        <v>1</v>
      </c>
      <c r="U25" s="84">
        <v>-1</v>
      </c>
      <c r="V25" s="83">
        <v>-3</v>
      </c>
      <c r="W25" s="81">
        <v>5</v>
      </c>
      <c r="X25" s="83">
        <v>-2</v>
      </c>
      <c r="Y25" s="81">
        <v>1</v>
      </c>
    </row>
    <row r="26" spans="1:25">
      <c r="A26" s="78" t="s">
        <v>63</v>
      </c>
      <c r="B26" s="78" t="s">
        <v>46</v>
      </c>
      <c r="C26" s="80" t="s">
        <v>48</v>
      </c>
      <c r="D26" s="81">
        <v>2</v>
      </c>
      <c r="E26" s="84">
        <v>1</v>
      </c>
      <c r="F26" s="84">
        <v>0</v>
      </c>
      <c r="G26" s="84">
        <v>3</v>
      </c>
      <c r="H26" s="84">
        <v>-5</v>
      </c>
      <c r="I26" s="84">
        <v>4</v>
      </c>
      <c r="J26" s="84">
        <v>2</v>
      </c>
      <c r="K26" s="81">
        <v>3</v>
      </c>
      <c r="L26" s="84">
        <v>3</v>
      </c>
      <c r="M26" s="84">
        <v>-3</v>
      </c>
      <c r="N26" s="84">
        <v>-3</v>
      </c>
      <c r="O26" s="84">
        <v>2</v>
      </c>
      <c r="P26" s="84">
        <v>2</v>
      </c>
      <c r="Q26" s="83">
        <v>-1</v>
      </c>
      <c r="R26" s="84">
        <v>2</v>
      </c>
      <c r="S26" s="84">
        <v>4</v>
      </c>
      <c r="T26" s="84">
        <v>0</v>
      </c>
      <c r="U26" s="84">
        <v>0</v>
      </c>
      <c r="V26" s="84">
        <v>3</v>
      </c>
      <c r="W26" s="84">
        <v>3</v>
      </c>
      <c r="X26" s="84">
        <v>-3</v>
      </c>
      <c r="Y26" s="84">
        <v>3</v>
      </c>
    </row>
    <row r="27" spans="1:25">
      <c r="A27" s="78" t="s">
        <v>82</v>
      </c>
      <c r="B27" s="78" t="s">
        <v>75</v>
      </c>
      <c r="C27" s="80" t="s">
        <v>187</v>
      </c>
      <c r="D27" s="81">
        <v>3</v>
      </c>
      <c r="E27" s="81">
        <v>2</v>
      </c>
      <c r="F27" s="83">
        <v>-2</v>
      </c>
      <c r="G27" s="81">
        <v>1</v>
      </c>
      <c r="H27" s="81">
        <v>1</v>
      </c>
      <c r="I27" s="81">
        <v>5</v>
      </c>
      <c r="J27" s="81">
        <v>2</v>
      </c>
      <c r="K27" s="83">
        <v>-3</v>
      </c>
      <c r="L27" s="82">
        <v>0</v>
      </c>
      <c r="M27" s="81">
        <v>3</v>
      </c>
      <c r="N27" s="82">
        <v>0</v>
      </c>
      <c r="O27" s="81">
        <v>3</v>
      </c>
      <c r="P27" s="83">
        <v>-1</v>
      </c>
      <c r="Q27" s="83">
        <v>-3</v>
      </c>
      <c r="R27" s="84">
        <v>1</v>
      </c>
      <c r="S27" s="82">
        <v>0</v>
      </c>
      <c r="T27" s="81">
        <v>4</v>
      </c>
      <c r="U27" s="81">
        <v>2</v>
      </c>
      <c r="V27" s="81">
        <v>5</v>
      </c>
      <c r="W27" s="82">
        <v>0</v>
      </c>
      <c r="X27" s="81">
        <v>4</v>
      </c>
      <c r="Y27" s="83">
        <v>-3</v>
      </c>
    </row>
    <row r="28" spans="1:25">
      <c r="A28" s="78" t="s">
        <v>85</v>
      </c>
      <c r="B28" s="78" t="s">
        <v>55</v>
      </c>
      <c r="C28" s="80" t="s">
        <v>62</v>
      </c>
      <c r="D28" s="82">
        <v>0</v>
      </c>
      <c r="E28" s="81">
        <v>4</v>
      </c>
      <c r="F28" s="81">
        <v>2</v>
      </c>
      <c r="G28" s="81">
        <v>1</v>
      </c>
      <c r="H28" s="83">
        <v>-2</v>
      </c>
      <c r="I28" s="81">
        <v>3</v>
      </c>
      <c r="J28" s="81">
        <v>5</v>
      </c>
      <c r="K28" s="81">
        <v>5</v>
      </c>
      <c r="L28" s="81">
        <v>3</v>
      </c>
      <c r="M28" s="81">
        <v>2</v>
      </c>
      <c r="N28" s="81">
        <v>3</v>
      </c>
      <c r="O28" s="81">
        <v>6</v>
      </c>
      <c r="P28" s="81">
        <v>5</v>
      </c>
      <c r="Q28" s="81">
        <v>3</v>
      </c>
      <c r="R28" s="84">
        <v>3</v>
      </c>
      <c r="S28" s="81">
        <v>4</v>
      </c>
      <c r="T28" s="81">
        <v>5</v>
      </c>
      <c r="U28" s="84">
        <v>3</v>
      </c>
      <c r="V28" s="82">
        <v>0</v>
      </c>
      <c r="W28" s="83">
        <v>-3</v>
      </c>
      <c r="X28" s="81">
        <v>4</v>
      </c>
      <c r="Y28" s="81">
        <v>1</v>
      </c>
    </row>
    <row r="29" spans="1:25">
      <c r="A29" s="78" t="s">
        <v>38</v>
      </c>
      <c r="B29" s="78" t="s">
        <v>59</v>
      </c>
      <c r="C29" s="80" t="s">
        <v>169</v>
      </c>
      <c r="D29" s="81">
        <f>5</f>
        <v>5</v>
      </c>
      <c r="E29" s="83">
        <v>-4</v>
      </c>
      <c r="F29" s="83">
        <v>-5</v>
      </c>
      <c r="G29" s="81">
        <v>6</v>
      </c>
      <c r="H29" s="83">
        <v>-5</v>
      </c>
      <c r="I29" s="82">
        <v>0</v>
      </c>
      <c r="J29" s="81">
        <f>5</f>
        <v>5</v>
      </c>
      <c r="K29" s="81">
        <f>2</f>
        <v>2</v>
      </c>
      <c r="L29" s="81">
        <v>5</v>
      </c>
      <c r="M29" s="83">
        <v>-3</v>
      </c>
      <c r="N29" s="81">
        <f>5</f>
        <v>5</v>
      </c>
      <c r="O29" s="82">
        <v>0</v>
      </c>
      <c r="P29" s="81">
        <v>8</v>
      </c>
      <c r="Q29" s="82">
        <v>0</v>
      </c>
      <c r="R29" s="101">
        <v>0</v>
      </c>
      <c r="S29" s="81">
        <f>3</f>
        <v>3</v>
      </c>
      <c r="T29" s="81">
        <v>8</v>
      </c>
      <c r="U29" s="81">
        <f>3</f>
        <v>3</v>
      </c>
      <c r="V29" s="83">
        <v>-6</v>
      </c>
      <c r="W29" s="81">
        <f>3</f>
        <v>3</v>
      </c>
      <c r="X29" s="83">
        <v>-4</v>
      </c>
      <c r="Y29" s="81">
        <f>2</f>
        <v>2</v>
      </c>
    </row>
    <row r="30" spans="1:25">
      <c r="A30" s="78" t="s">
        <v>55</v>
      </c>
      <c r="B30" s="78" t="s">
        <v>90</v>
      </c>
      <c r="C30" s="80" t="s">
        <v>49</v>
      </c>
      <c r="D30" s="81">
        <f>2</f>
        <v>2</v>
      </c>
      <c r="E30" s="84">
        <v>1</v>
      </c>
      <c r="F30" s="83">
        <v>-2</v>
      </c>
      <c r="G30" s="81">
        <v>4</v>
      </c>
      <c r="H30" s="81">
        <f>2</f>
        <v>2</v>
      </c>
      <c r="I30" s="84">
        <v>-4</v>
      </c>
      <c r="J30" s="81">
        <f>4</f>
        <v>4</v>
      </c>
      <c r="K30" s="81">
        <v>4</v>
      </c>
      <c r="L30" s="81">
        <v>8</v>
      </c>
      <c r="M30" s="84">
        <v>2</v>
      </c>
      <c r="N30" s="81">
        <v>4</v>
      </c>
      <c r="O30" s="81">
        <f>4</f>
        <v>4</v>
      </c>
      <c r="P30" s="81">
        <v>4</v>
      </c>
      <c r="Q30" s="84">
        <v>-10</v>
      </c>
      <c r="R30" s="81">
        <v>2</v>
      </c>
      <c r="S30" s="81">
        <f t="shared" ref="S30:T30" si="0">4</f>
        <v>4</v>
      </c>
      <c r="T30" s="81">
        <f t="shared" si="0"/>
        <v>4</v>
      </c>
      <c r="U30" s="83">
        <v>-2</v>
      </c>
      <c r="V30" s="83">
        <v>-4</v>
      </c>
      <c r="W30" s="81">
        <v>4</v>
      </c>
      <c r="X30" s="81">
        <f>4</f>
        <v>4</v>
      </c>
      <c r="Y30" s="82">
        <v>0</v>
      </c>
    </row>
    <row r="31" spans="1:25">
      <c r="A31" s="78" t="s">
        <v>77</v>
      </c>
      <c r="B31" s="78" t="s">
        <v>84</v>
      </c>
      <c r="C31" s="80" t="s">
        <v>108</v>
      </c>
      <c r="D31" s="84">
        <v>0</v>
      </c>
      <c r="E31" s="81">
        <v>6</v>
      </c>
      <c r="F31" s="81">
        <v>2</v>
      </c>
      <c r="G31" s="81">
        <v>1</v>
      </c>
      <c r="H31" s="84">
        <v>0</v>
      </c>
      <c r="I31" s="82">
        <v>0</v>
      </c>
      <c r="J31" s="81">
        <v>2</v>
      </c>
      <c r="K31" s="81">
        <v>5</v>
      </c>
      <c r="L31" s="81">
        <v>3</v>
      </c>
      <c r="M31" s="84">
        <v>-1</v>
      </c>
      <c r="N31" s="92">
        <v>3</v>
      </c>
      <c r="O31" s="81">
        <v>5</v>
      </c>
      <c r="P31" s="81">
        <v>2</v>
      </c>
      <c r="Q31" s="84">
        <v>0</v>
      </c>
      <c r="R31" s="84">
        <v>1</v>
      </c>
      <c r="S31" s="84">
        <v>3</v>
      </c>
      <c r="T31" s="81">
        <v>7</v>
      </c>
      <c r="U31" s="84">
        <v>-1</v>
      </c>
      <c r="V31" s="84">
        <v>0</v>
      </c>
      <c r="W31" s="81">
        <v>3</v>
      </c>
      <c r="X31" s="84">
        <v>2</v>
      </c>
      <c r="Y31" s="81">
        <v>3</v>
      </c>
    </row>
    <row r="32" spans="1:25">
      <c r="A32" s="78" t="s">
        <v>78</v>
      </c>
      <c r="B32" s="78" t="s">
        <v>65</v>
      </c>
      <c r="C32" s="80" t="s">
        <v>43</v>
      </c>
      <c r="D32" s="82">
        <v>0</v>
      </c>
      <c r="E32" s="84">
        <v>6</v>
      </c>
      <c r="F32" s="84">
        <v>0</v>
      </c>
      <c r="G32" s="82">
        <v>0</v>
      </c>
      <c r="H32" s="84">
        <v>-3</v>
      </c>
      <c r="I32" s="81">
        <v>3</v>
      </c>
      <c r="J32" s="81">
        <v>4</v>
      </c>
      <c r="K32" s="81">
        <v>4</v>
      </c>
      <c r="L32" s="81">
        <v>1</v>
      </c>
      <c r="M32" s="83">
        <v>-1</v>
      </c>
      <c r="N32" s="81">
        <v>2</v>
      </c>
      <c r="O32" s="81">
        <v>3</v>
      </c>
      <c r="P32" s="81">
        <v>4</v>
      </c>
      <c r="Q32" s="81">
        <v>3</v>
      </c>
      <c r="R32" s="81">
        <v>3</v>
      </c>
      <c r="S32" s="84">
        <v>6</v>
      </c>
      <c r="T32" s="81">
        <v>1</v>
      </c>
      <c r="U32" s="84">
        <v>4</v>
      </c>
      <c r="V32" s="83">
        <v>-3</v>
      </c>
      <c r="W32" s="81">
        <v>1</v>
      </c>
      <c r="X32" s="81">
        <v>3</v>
      </c>
      <c r="Y32" s="81">
        <v>3</v>
      </c>
    </row>
    <row r="33" spans="1:25">
      <c r="A33" s="78" t="s">
        <v>85</v>
      </c>
      <c r="B33" s="78" t="s">
        <v>32</v>
      </c>
      <c r="C33" s="80" t="s">
        <v>180</v>
      </c>
      <c r="D33" s="81">
        <v>4</v>
      </c>
      <c r="E33" s="81">
        <v>6</v>
      </c>
      <c r="F33" s="81">
        <v>3</v>
      </c>
      <c r="G33" s="81">
        <v>2</v>
      </c>
      <c r="H33" s="83">
        <v>-3</v>
      </c>
      <c r="I33" s="84">
        <v>-3</v>
      </c>
      <c r="J33" s="84">
        <v>1</v>
      </c>
      <c r="K33" s="84">
        <v>4</v>
      </c>
      <c r="L33" s="81">
        <v>1</v>
      </c>
      <c r="M33" s="84">
        <v>-1</v>
      </c>
      <c r="N33" s="81">
        <v>1</v>
      </c>
      <c r="O33" s="81">
        <v>3</v>
      </c>
      <c r="P33" s="84">
        <v>0</v>
      </c>
      <c r="Q33" s="84">
        <v>3</v>
      </c>
      <c r="R33" s="84">
        <v>0</v>
      </c>
      <c r="S33" s="84">
        <v>2</v>
      </c>
      <c r="T33" s="81">
        <v>3</v>
      </c>
      <c r="U33" s="84">
        <v>-2</v>
      </c>
      <c r="V33" s="84">
        <v>-3</v>
      </c>
      <c r="W33" s="81">
        <v>1</v>
      </c>
      <c r="X33" s="83">
        <v>-1</v>
      </c>
      <c r="Y33" s="84">
        <v>5</v>
      </c>
    </row>
    <row r="34" spans="1:25">
      <c r="A34" s="78" t="s">
        <v>85</v>
      </c>
      <c r="B34" s="78" t="s">
        <v>84</v>
      </c>
      <c r="C34" s="80" t="s">
        <v>147</v>
      </c>
      <c r="D34" s="82">
        <v>0</v>
      </c>
      <c r="E34" s="82">
        <v>0</v>
      </c>
      <c r="F34" s="84">
        <v>-1</v>
      </c>
      <c r="G34" s="81">
        <v>1</v>
      </c>
      <c r="H34" s="84">
        <v>-3</v>
      </c>
      <c r="I34" s="81">
        <v>2</v>
      </c>
      <c r="J34" s="81">
        <v>3</v>
      </c>
      <c r="K34" s="81">
        <v>4</v>
      </c>
      <c r="L34" s="81">
        <v>4</v>
      </c>
      <c r="M34" s="83">
        <v>-3</v>
      </c>
      <c r="N34" s="81">
        <v>3</v>
      </c>
      <c r="O34" s="81">
        <v>8</v>
      </c>
      <c r="P34" s="81">
        <v>5</v>
      </c>
      <c r="Q34" s="84">
        <v>0</v>
      </c>
      <c r="R34" s="84">
        <v>1</v>
      </c>
      <c r="S34" s="84">
        <v>3</v>
      </c>
      <c r="T34" s="81">
        <v>5</v>
      </c>
      <c r="U34" s="82">
        <v>0</v>
      </c>
      <c r="V34" s="81">
        <v>1</v>
      </c>
      <c r="W34" s="81">
        <v>2</v>
      </c>
      <c r="X34" s="82">
        <v>0</v>
      </c>
      <c r="Y34" s="81">
        <v>1</v>
      </c>
    </row>
    <row r="35" spans="1:25">
      <c r="A35" s="78" t="s">
        <v>85</v>
      </c>
      <c r="B35" s="78" t="s">
        <v>83</v>
      </c>
      <c r="C35" s="80" t="s">
        <v>80</v>
      </c>
      <c r="D35" s="81">
        <v>4</v>
      </c>
      <c r="E35" s="84">
        <v>4</v>
      </c>
      <c r="F35" s="82">
        <v>0</v>
      </c>
      <c r="G35" s="81">
        <v>6</v>
      </c>
      <c r="H35" s="81">
        <v>2</v>
      </c>
      <c r="I35" s="84">
        <v>-3</v>
      </c>
      <c r="J35" s="81">
        <v>3</v>
      </c>
      <c r="K35" s="81">
        <v>4</v>
      </c>
      <c r="L35" s="81">
        <v>2</v>
      </c>
      <c r="M35" s="81">
        <v>1</v>
      </c>
      <c r="N35" s="84">
        <v>4</v>
      </c>
      <c r="O35" s="81">
        <v>5</v>
      </c>
      <c r="P35" s="81">
        <v>3</v>
      </c>
      <c r="Q35" s="81">
        <v>3</v>
      </c>
      <c r="R35" s="84">
        <v>2</v>
      </c>
      <c r="S35" s="84">
        <v>5</v>
      </c>
      <c r="T35" s="81">
        <v>4</v>
      </c>
      <c r="U35" s="84">
        <v>-2</v>
      </c>
      <c r="V35" s="84">
        <v>0</v>
      </c>
      <c r="W35" s="84">
        <v>2</v>
      </c>
      <c r="X35" s="84">
        <v>2</v>
      </c>
      <c r="Y35" s="84">
        <v>2</v>
      </c>
    </row>
    <row r="36" spans="1:25">
      <c r="A36" s="78" t="s">
        <v>32</v>
      </c>
      <c r="B36" s="78" t="s">
        <v>73</v>
      </c>
      <c r="C36" s="80" t="s">
        <v>132</v>
      </c>
      <c r="D36" s="83">
        <v>-1</v>
      </c>
      <c r="E36" s="81">
        <v>3</v>
      </c>
      <c r="F36" s="84">
        <v>-1</v>
      </c>
      <c r="G36" s="82">
        <v>0</v>
      </c>
      <c r="H36" s="83">
        <v>-1</v>
      </c>
      <c r="I36" s="81">
        <v>1</v>
      </c>
      <c r="J36" s="81">
        <v>4</v>
      </c>
      <c r="K36" s="81">
        <v>5</v>
      </c>
      <c r="L36" s="81">
        <v>6</v>
      </c>
      <c r="M36" s="81">
        <v>1</v>
      </c>
      <c r="N36" s="81">
        <v>3</v>
      </c>
      <c r="O36" s="81">
        <v>5</v>
      </c>
      <c r="P36" s="81">
        <v>4</v>
      </c>
      <c r="Q36" s="83">
        <v>-5</v>
      </c>
      <c r="R36" s="84">
        <v>2</v>
      </c>
      <c r="S36" s="81">
        <v>3</v>
      </c>
      <c r="T36" s="81">
        <v>6</v>
      </c>
      <c r="U36" s="84">
        <v>1</v>
      </c>
      <c r="V36" s="83">
        <v>-2</v>
      </c>
      <c r="W36" s="81">
        <v>1</v>
      </c>
      <c r="X36" s="81">
        <v>4</v>
      </c>
      <c r="Y36" s="81">
        <v>1</v>
      </c>
    </row>
    <row r="37" spans="1:25">
      <c r="A37" s="78" t="s">
        <v>77</v>
      </c>
      <c r="B37" s="78" t="s">
        <v>55</v>
      </c>
      <c r="C37" s="80" t="s">
        <v>156</v>
      </c>
      <c r="D37" s="84">
        <v>4</v>
      </c>
      <c r="E37" s="84">
        <v>0</v>
      </c>
      <c r="F37" s="84">
        <v>-3</v>
      </c>
      <c r="G37" s="84">
        <v>6</v>
      </c>
      <c r="H37" s="84">
        <v>0</v>
      </c>
      <c r="I37" s="84">
        <v>-4</v>
      </c>
      <c r="J37" s="84">
        <v>1</v>
      </c>
      <c r="K37" s="81">
        <v>3</v>
      </c>
      <c r="L37" s="84">
        <v>3</v>
      </c>
      <c r="M37" s="83">
        <v>-4</v>
      </c>
      <c r="N37" s="84">
        <v>4</v>
      </c>
      <c r="O37" s="84">
        <v>7</v>
      </c>
      <c r="P37" s="84">
        <v>3</v>
      </c>
      <c r="Q37" s="84">
        <v>0</v>
      </c>
      <c r="R37" s="84">
        <v>0</v>
      </c>
      <c r="S37" s="84">
        <v>4</v>
      </c>
      <c r="T37" s="84">
        <v>4</v>
      </c>
      <c r="U37" s="84">
        <v>-5</v>
      </c>
      <c r="V37" s="84">
        <v>1</v>
      </c>
      <c r="W37" s="84">
        <v>7</v>
      </c>
      <c r="X37" s="84">
        <v>-2</v>
      </c>
      <c r="Y37" s="84">
        <v>2</v>
      </c>
    </row>
    <row r="38" spans="1:25">
      <c r="A38" s="78" t="s">
        <v>83</v>
      </c>
      <c r="B38" s="78" t="s">
        <v>82</v>
      </c>
      <c r="C38" s="80" t="s">
        <v>210</v>
      </c>
      <c r="D38" s="83">
        <v>-2</v>
      </c>
      <c r="E38" s="84">
        <v>2</v>
      </c>
      <c r="F38" s="84">
        <v>1</v>
      </c>
      <c r="G38" s="81">
        <v>2</v>
      </c>
      <c r="H38" s="83">
        <v>-5</v>
      </c>
      <c r="I38" s="84">
        <v>6</v>
      </c>
      <c r="J38" s="84">
        <v>-2</v>
      </c>
      <c r="K38" s="84">
        <v>2</v>
      </c>
      <c r="L38" s="83">
        <v>-2</v>
      </c>
      <c r="M38" s="84">
        <v>-6</v>
      </c>
      <c r="N38" s="84">
        <v>3</v>
      </c>
      <c r="O38" s="84">
        <v>-1</v>
      </c>
      <c r="P38" s="84">
        <v>-1</v>
      </c>
      <c r="Q38" s="84">
        <v>-2</v>
      </c>
      <c r="R38" s="84">
        <v>2</v>
      </c>
      <c r="S38" s="84">
        <v>4</v>
      </c>
      <c r="T38" s="84">
        <v>-3</v>
      </c>
      <c r="U38" s="81">
        <v>7</v>
      </c>
      <c r="V38" s="82">
        <v>0</v>
      </c>
      <c r="W38" s="81">
        <v>1</v>
      </c>
      <c r="X38" s="84">
        <v>-1</v>
      </c>
      <c r="Y38" s="84">
        <v>2</v>
      </c>
    </row>
    <row r="39" spans="1:25">
      <c r="A39" s="78" t="s">
        <v>69</v>
      </c>
      <c r="B39" s="78" t="s">
        <v>38</v>
      </c>
      <c r="C39" s="80" t="s">
        <v>142</v>
      </c>
      <c r="D39" s="82">
        <v>0</v>
      </c>
      <c r="E39" s="81">
        <v>2</v>
      </c>
      <c r="F39" s="81">
        <v>1</v>
      </c>
      <c r="G39" s="83">
        <v>-2</v>
      </c>
      <c r="H39" s="81">
        <v>1</v>
      </c>
      <c r="I39" s="82">
        <v>0</v>
      </c>
      <c r="J39" s="81">
        <v>3</v>
      </c>
      <c r="K39" s="81">
        <v>2</v>
      </c>
      <c r="L39" s="81">
        <v>3</v>
      </c>
      <c r="M39" s="81">
        <v>1</v>
      </c>
      <c r="N39" s="81">
        <v>2</v>
      </c>
      <c r="O39" s="81">
        <v>3</v>
      </c>
      <c r="P39" s="81">
        <v>3</v>
      </c>
      <c r="Q39" s="81">
        <v>1</v>
      </c>
      <c r="R39" s="84">
        <v>3</v>
      </c>
      <c r="S39" s="81">
        <v>5</v>
      </c>
      <c r="T39" s="81">
        <v>1</v>
      </c>
      <c r="U39" s="81">
        <v>1</v>
      </c>
      <c r="V39" s="82">
        <v>0</v>
      </c>
      <c r="W39" s="81">
        <v>1</v>
      </c>
      <c r="X39" s="81">
        <v>1</v>
      </c>
      <c r="Y39" s="81">
        <v>6</v>
      </c>
    </row>
    <row r="40" spans="1:25">
      <c r="A40" s="78" t="s">
        <v>77</v>
      </c>
      <c r="B40" s="78" t="s">
        <v>73</v>
      </c>
      <c r="C40" s="80" t="s">
        <v>30</v>
      </c>
      <c r="D40" s="81">
        <v>7</v>
      </c>
      <c r="E40" s="101">
        <v>0</v>
      </c>
      <c r="F40" s="101">
        <v>-3</v>
      </c>
      <c r="G40" s="81">
        <v>6</v>
      </c>
      <c r="H40" s="101">
        <v>3</v>
      </c>
      <c r="I40" s="101">
        <v>-6</v>
      </c>
      <c r="J40" s="101">
        <v>3</v>
      </c>
      <c r="K40" s="102">
        <v>5</v>
      </c>
      <c r="L40" s="101">
        <v>1</v>
      </c>
      <c r="M40" s="108">
        <v>0</v>
      </c>
      <c r="N40" s="102">
        <v>5</v>
      </c>
      <c r="O40" s="102">
        <v>4</v>
      </c>
      <c r="P40" s="101">
        <v>-3</v>
      </c>
      <c r="Q40" s="101">
        <v>-2</v>
      </c>
      <c r="R40" s="101">
        <v>1</v>
      </c>
      <c r="S40" s="101">
        <v>5</v>
      </c>
      <c r="T40" s="81">
        <v>4</v>
      </c>
      <c r="U40" s="101">
        <v>-4</v>
      </c>
      <c r="V40" s="101">
        <v>-3</v>
      </c>
      <c r="W40" s="101">
        <v>9</v>
      </c>
      <c r="X40" s="101">
        <v>-2</v>
      </c>
      <c r="Y40" s="101">
        <v>2</v>
      </c>
    </row>
    <row r="41" spans="1:25">
      <c r="A41" s="78" t="s">
        <v>65</v>
      </c>
      <c r="B41" s="78" t="s">
        <v>63</v>
      </c>
      <c r="C41" s="80" t="s">
        <v>175</v>
      </c>
      <c r="D41" s="81">
        <v>2</v>
      </c>
      <c r="E41" s="84">
        <v>1</v>
      </c>
      <c r="F41" s="84">
        <v>-2</v>
      </c>
      <c r="G41" s="81">
        <v>2</v>
      </c>
      <c r="H41" s="81">
        <v>2</v>
      </c>
      <c r="I41" s="84">
        <v>2</v>
      </c>
      <c r="J41" s="84">
        <v>2</v>
      </c>
      <c r="K41" s="81">
        <v>2</v>
      </c>
      <c r="L41" s="84">
        <v>5</v>
      </c>
      <c r="M41" s="83">
        <v>-2</v>
      </c>
      <c r="N41" s="81">
        <v>2</v>
      </c>
      <c r="O41" s="81">
        <v>2</v>
      </c>
      <c r="P41" s="81">
        <v>1</v>
      </c>
      <c r="Q41" s="83">
        <v>-2</v>
      </c>
      <c r="R41" s="101">
        <v>2</v>
      </c>
      <c r="S41" s="81">
        <v>4</v>
      </c>
      <c r="T41" s="84">
        <v>0</v>
      </c>
      <c r="U41" s="84">
        <v>0</v>
      </c>
      <c r="V41" s="81">
        <v>2</v>
      </c>
      <c r="W41" s="81">
        <v>1</v>
      </c>
      <c r="X41" s="84">
        <v>0</v>
      </c>
      <c r="Y41" s="81">
        <v>1</v>
      </c>
    </row>
    <row r="42" spans="1:25">
      <c r="A42" s="78" t="s">
        <v>77</v>
      </c>
      <c r="B42" s="78" t="s">
        <v>55</v>
      </c>
      <c r="C42" s="80" t="s">
        <v>122</v>
      </c>
      <c r="D42" s="81">
        <v>5</v>
      </c>
      <c r="E42" s="81">
        <v>4</v>
      </c>
      <c r="F42" s="84">
        <v>0</v>
      </c>
      <c r="G42" s="84">
        <v>5</v>
      </c>
      <c r="H42" s="83">
        <v>-1</v>
      </c>
      <c r="I42" s="81">
        <v>1</v>
      </c>
      <c r="J42" s="81">
        <v>4</v>
      </c>
      <c r="K42" s="81">
        <v>3</v>
      </c>
      <c r="L42" s="84">
        <v>1</v>
      </c>
      <c r="M42" s="84">
        <v>1</v>
      </c>
      <c r="N42" s="81">
        <v>4</v>
      </c>
      <c r="O42" s="81">
        <v>5</v>
      </c>
      <c r="P42" s="81">
        <v>1</v>
      </c>
      <c r="Q42" s="83">
        <v>-1</v>
      </c>
      <c r="R42" s="84">
        <v>3</v>
      </c>
      <c r="S42" s="81">
        <v>5</v>
      </c>
      <c r="T42" s="84">
        <v>5</v>
      </c>
      <c r="U42" s="84">
        <v>0</v>
      </c>
      <c r="V42" s="84">
        <v>-1</v>
      </c>
      <c r="W42" s="81">
        <v>1</v>
      </c>
      <c r="X42" s="84">
        <v>-3</v>
      </c>
      <c r="Y42" s="82">
        <v>0</v>
      </c>
    </row>
    <row r="43" spans="1:25">
      <c r="A43" s="78" t="s">
        <v>77</v>
      </c>
      <c r="B43" s="78" t="s">
        <v>73</v>
      </c>
      <c r="C43" s="80" t="s">
        <v>184</v>
      </c>
      <c r="D43" s="84">
        <v>3</v>
      </c>
      <c r="E43" s="84">
        <v>3</v>
      </c>
      <c r="F43" s="84">
        <v>2</v>
      </c>
      <c r="G43" s="81">
        <v>1</v>
      </c>
      <c r="H43" s="84">
        <v>-3</v>
      </c>
      <c r="I43" s="84">
        <v>1</v>
      </c>
      <c r="J43" s="84">
        <v>3</v>
      </c>
      <c r="K43" s="81">
        <v>1</v>
      </c>
      <c r="L43" s="82">
        <v>0</v>
      </c>
      <c r="M43" s="84">
        <v>3</v>
      </c>
      <c r="N43" s="84">
        <v>2</v>
      </c>
      <c r="O43" s="81">
        <v>3</v>
      </c>
      <c r="P43" s="84">
        <v>1</v>
      </c>
      <c r="Q43" s="84">
        <v>-1</v>
      </c>
      <c r="R43" s="84">
        <v>3</v>
      </c>
      <c r="S43" s="84">
        <v>3</v>
      </c>
      <c r="T43" s="84">
        <v>1</v>
      </c>
      <c r="U43" s="84">
        <v>0</v>
      </c>
      <c r="V43" s="84">
        <v>-1</v>
      </c>
      <c r="W43" s="82">
        <v>0</v>
      </c>
      <c r="X43" s="84">
        <v>-3</v>
      </c>
      <c r="Y43" s="84">
        <v>3</v>
      </c>
    </row>
    <row r="44" spans="1:25">
      <c r="A44" s="78" t="s">
        <v>77</v>
      </c>
      <c r="B44" s="78" t="s">
        <v>46</v>
      </c>
      <c r="C44" s="80" t="s">
        <v>157</v>
      </c>
      <c r="D44" s="81">
        <v>8</v>
      </c>
      <c r="E44" s="82">
        <v>0</v>
      </c>
      <c r="F44" s="81">
        <v>1</v>
      </c>
      <c r="G44" s="81">
        <v>6</v>
      </c>
      <c r="H44" s="83">
        <v>-2</v>
      </c>
      <c r="I44" s="83">
        <v>-4</v>
      </c>
      <c r="J44" s="81">
        <f>6</f>
        <v>6</v>
      </c>
      <c r="K44" s="81">
        <v>4</v>
      </c>
      <c r="L44" s="82">
        <v>0</v>
      </c>
      <c r="M44" s="81">
        <v>4</v>
      </c>
      <c r="N44" s="81">
        <v>5</v>
      </c>
      <c r="O44" s="81">
        <v>5</v>
      </c>
      <c r="P44" s="83">
        <v>-2</v>
      </c>
      <c r="Q44" s="83">
        <v>-3</v>
      </c>
      <c r="R44" s="81">
        <v>3</v>
      </c>
      <c r="S44" s="81">
        <v>5</v>
      </c>
      <c r="T44" s="81">
        <f>2</f>
        <v>2</v>
      </c>
      <c r="U44" s="83">
        <v>-1</v>
      </c>
      <c r="V44" s="83">
        <v>-6</v>
      </c>
      <c r="W44" s="81">
        <v>5</v>
      </c>
      <c r="X44" s="83">
        <v>-5</v>
      </c>
      <c r="Y44" s="82">
        <v>0</v>
      </c>
    </row>
    <row r="45" spans="1:25">
      <c r="A45" s="78" t="s">
        <v>89</v>
      </c>
      <c r="B45" s="78" t="s">
        <v>85</v>
      </c>
      <c r="C45" s="80" t="s">
        <v>194</v>
      </c>
      <c r="D45" s="81">
        <v>3</v>
      </c>
      <c r="E45" s="82">
        <v>0</v>
      </c>
      <c r="F45" s="84">
        <v>-3</v>
      </c>
      <c r="G45" s="81">
        <v>3</v>
      </c>
      <c r="H45" s="84">
        <v>1</v>
      </c>
      <c r="I45" s="81">
        <v>8</v>
      </c>
      <c r="J45" s="84">
        <v>5</v>
      </c>
      <c r="K45" s="84">
        <v>0</v>
      </c>
      <c r="L45" s="81">
        <v>3</v>
      </c>
      <c r="M45" s="81">
        <v>2</v>
      </c>
      <c r="N45" s="84">
        <v>2</v>
      </c>
      <c r="O45" s="83">
        <v>-3</v>
      </c>
      <c r="P45" s="84">
        <v>-1</v>
      </c>
      <c r="Q45" s="81">
        <v>1</v>
      </c>
      <c r="R45" s="84">
        <v>-1</v>
      </c>
      <c r="S45" s="84">
        <v>2</v>
      </c>
      <c r="T45" s="81">
        <v>5</v>
      </c>
      <c r="U45" s="81">
        <v>3</v>
      </c>
      <c r="V45" s="83">
        <v>-3</v>
      </c>
      <c r="W45" s="84">
        <v>0</v>
      </c>
      <c r="X45" s="84">
        <v>-5</v>
      </c>
      <c r="Y45" s="82">
        <v>0</v>
      </c>
    </row>
    <row r="46" spans="1:25">
      <c r="A46" s="78" t="s">
        <v>26</v>
      </c>
      <c r="B46" s="78" t="s">
        <v>59</v>
      </c>
      <c r="C46" s="80" t="s">
        <v>125</v>
      </c>
      <c r="D46" s="81">
        <v>4</v>
      </c>
      <c r="E46" s="81">
        <v>4</v>
      </c>
      <c r="F46" s="81">
        <v>7</v>
      </c>
      <c r="G46" s="81">
        <v>2</v>
      </c>
      <c r="H46" s="83">
        <v>-5</v>
      </c>
      <c r="I46" s="82">
        <v>0</v>
      </c>
      <c r="J46" s="81">
        <v>4</v>
      </c>
      <c r="K46" s="81">
        <v>4</v>
      </c>
      <c r="L46" s="81">
        <v>1</v>
      </c>
      <c r="M46" s="81">
        <v>2</v>
      </c>
      <c r="N46" s="81">
        <v>1</v>
      </c>
      <c r="O46" s="81">
        <v>4</v>
      </c>
      <c r="P46" s="81">
        <v>3</v>
      </c>
      <c r="Q46" s="81">
        <v>6</v>
      </c>
      <c r="R46" s="84">
        <v>2</v>
      </c>
      <c r="S46" s="81">
        <v>3</v>
      </c>
      <c r="T46" s="81">
        <v>1</v>
      </c>
      <c r="U46" s="81">
        <v>2</v>
      </c>
      <c r="V46" s="83">
        <v>-3</v>
      </c>
      <c r="W46" s="83">
        <v>-5</v>
      </c>
      <c r="X46" s="81">
        <v>1</v>
      </c>
      <c r="Y46" s="81">
        <v>3</v>
      </c>
    </row>
    <row r="47" spans="1:25">
      <c r="A47" s="78" t="s">
        <v>85</v>
      </c>
      <c r="B47" s="78" t="s">
        <v>86</v>
      </c>
      <c r="C47" s="84" t="s">
        <v>154</v>
      </c>
      <c r="D47" s="81">
        <v>7</v>
      </c>
      <c r="E47" s="83">
        <v>-6</v>
      </c>
      <c r="F47" s="83">
        <v>-2</v>
      </c>
      <c r="G47" s="81">
        <v>6</v>
      </c>
      <c r="H47" s="82">
        <v>0</v>
      </c>
      <c r="I47" s="83">
        <v>-4</v>
      </c>
      <c r="J47" s="81">
        <v>4</v>
      </c>
      <c r="K47" s="81">
        <v>4</v>
      </c>
      <c r="L47" s="81">
        <v>2</v>
      </c>
      <c r="M47" s="83">
        <v>-2</v>
      </c>
      <c r="N47" s="81">
        <v>5</v>
      </c>
      <c r="O47" s="81">
        <v>7</v>
      </c>
      <c r="P47" s="82">
        <v>0</v>
      </c>
      <c r="Q47" s="83">
        <v>-2</v>
      </c>
      <c r="R47" s="84">
        <v>1</v>
      </c>
      <c r="S47" s="81">
        <v>5</v>
      </c>
      <c r="T47" s="81">
        <v>2</v>
      </c>
      <c r="U47" s="84">
        <v>3</v>
      </c>
      <c r="V47" s="83">
        <v>-2</v>
      </c>
      <c r="W47" s="81">
        <v>8</v>
      </c>
      <c r="X47" s="83">
        <v>-4</v>
      </c>
      <c r="Y47" s="82">
        <v>0</v>
      </c>
    </row>
    <row r="48" spans="1:25">
      <c r="A48" s="78" t="s">
        <v>65</v>
      </c>
      <c r="B48" s="78" t="s">
        <v>55</v>
      </c>
      <c r="C48" s="80" t="s">
        <v>145</v>
      </c>
      <c r="D48" s="84">
        <v>5</v>
      </c>
      <c r="E48" s="84">
        <v>4</v>
      </c>
      <c r="F48" s="84">
        <v>3</v>
      </c>
      <c r="G48" s="81">
        <v>5</v>
      </c>
      <c r="H48" s="83">
        <v>-3</v>
      </c>
      <c r="I48" s="81">
        <v>5</v>
      </c>
      <c r="J48" s="84">
        <v>1</v>
      </c>
      <c r="K48" s="84">
        <v>4</v>
      </c>
      <c r="L48" s="84">
        <v>-2</v>
      </c>
      <c r="M48" s="83">
        <v>-5</v>
      </c>
      <c r="N48" s="82">
        <v>0</v>
      </c>
      <c r="O48" s="83">
        <v>-1</v>
      </c>
      <c r="P48" s="83">
        <v>-3</v>
      </c>
      <c r="Q48" s="84">
        <v>5</v>
      </c>
      <c r="R48" s="84">
        <v>2</v>
      </c>
      <c r="S48" s="84">
        <v>2</v>
      </c>
      <c r="T48" s="84">
        <v>-3</v>
      </c>
      <c r="U48" s="84">
        <v>3</v>
      </c>
      <c r="V48" s="81">
        <v>4</v>
      </c>
      <c r="W48" s="81">
        <v>5</v>
      </c>
      <c r="X48" s="81">
        <v>1</v>
      </c>
      <c r="Y48" s="84">
        <v>5</v>
      </c>
    </row>
    <row r="49" spans="1:25">
      <c r="A49" s="78" t="s">
        <v>84</v>
      </c>
      <c r="B49" s="78" t="s">
        <v>65</v>
      </c>
      <c r="C49" s="80" t="s">
        <v>31</v>
      </c>
      <c r="D49" s="81">
        <v>3</v>
      </c>
      <c r="E49" s="84">
        <v>0</v>
      </c>
      <c r="F49" s="84">
        <v>4</v>
      </c>
      <c r="G49" s="84">
        <v>4</v>
      </c>
      <c r="H49" s="84">
        <v>1</v>
      </c>
      <c r="I49" s="84">
        <v>1</v>
      </c>
      <c r="J49" s="81">
        <v>5</v>
      </c>
      <c r="K49" s="84">
        <v>6</v>
      </c>
      <c r="L49" s="84">
        <v>2</v>
      </c>
      <c r="M49" s="84">
        <v>3</v>
      </c>
      <c r="N49" s="84">
        <v>3</v>
      </c>
      <c r="O49" s="81">
        <v>4</v>
      </c>
      <c r="P49" s="81">
        <v>3</v>
      </c>
      <c r="Q49" s="92">
        <v>4</v>
      </c>
      <c r="R49" s="84">
        <v>7</v>
      </c>
      <c r="S49" s="84">
        <v>4</v>
      </c>
      <c r="T49" s="84">
        <v>4</v>
      </c>
      <c r="U49" s="84">
        <v>2</v>
      </c>
      <c r="V49" s="84">
        <v>-1</v>
      </c>
      <c r="W49" s="84">
        <v>-1</v>
      </c>
      <c r="X49" s="84">
        <v>3</v>
      </c>
      <c r="Y49" s="84">
        <v>2</v>
      </c>
    </row>
    <row r="50" spans="1:25">
      <c r="A50" s="78" t="s">
        <v>85</v>
      </c>
      <c r="B50" s="78" t="s">
        <v>87</v>
      </c>
      <c r="C50" s="80" t="s">
        <v>126</v>
      </c>
      <c r="D50" s="84">
        <v>5</v>
      </c>
      <c r="E50" s="84">
        <v>0</v>
      </c>
      <c r="F50" s="84">
        <v>-3</v>
      </c>
      <c r="G50" s="84">
        <v>6</v>
      </c>
      <c r="H50" s="84">
        <v>1</v>
      </c>
      <c r="I50" s="84">
        <v>1</v>
      </c>
      <c r="J50" s="84">
        <v>3</v>
      </c>
      <c r="K50" s="84">
        <v>3</v>
      </c>
      <c r="L50" s="84">
        <v>5</v>
      </c>
      <c r="M50" s="84">
        <v>-3</v>
      </c>
      <c r="N50" s="84">
        <v>3</v>
      </c>
      <c r="O50" s="84">
        <v>8</v>
      </c>
      <c r="P50" s="84">
        <v>6</v>
      </c>
      <c r="Q50" s="84">
        <v>-3</v>
      </c>
      <c r="R50" s="84">
        <v>3</v>
      </c>
      <c r="S50" s="84">
        <v>4</v>
      </c>
      <c r="T50" s="84">
        <v>1</v>
      </c>
      <c r="U50" s="84">
        <v>-4</v>
      </c>
      <c r="V50" s="84">
        <v>-1</v>
      </c>
      <c r="W50" s="84">
        <v>4</v>
      </c>
      <c r="X50" s="84">
        <v>1</v>
      </c>
      <c r="Y50" s="84">
        <v>1</v>
      </c>
    </row>
    <row r="51" spans="1:25">
      <c r="A51" s="78" t="s">
        <v>77</v>
      </c>
      <c r="B51" s="78" t="s">
        <v>78</v>
      </c>
      <c r="C51" s="80" t="s">
        <v>200</v>
      </c>
      <c r="D51" s="81">
        <v>2</v>
      </c>
      <c r="E51" s="84">
        <v>-2</v>
      </c>
      <c r="F51" s="81">
        <v>1</v>
      </c>
      <c r="G51" s="81">
        <v>7</v>
      </c>
      <c r="H51" s="82">
        <v>0</v>
      </c>
      <c r="I51" s="81">
        <v>5</v>
      </c>
      <c r="J51" s="83">
        <v>-2</v>
      </c>
      <c r="K51" s="81">
        <v>2</v>
      </c>
      <c r="L51" s="83">
        <v>-1</v>
      </c>
      <c r="M51" s="83">
        <v>-5</v>
      </c>
      <c r="N51" s="81">
        <v>3</v>
      </c>
      <c r="O51" s="81">
        <v>1</v>
      </c>
      <c r="P51" s="83">
        <v>-2</v>
      </c>
      <c r="Q51" s="83">
        <v>-2</v>
      </c>
      <c r="R51" s="81">
        <v>2</v>
      </c>
      <c r="S51" s="81">
        <v>4</v>
      </c>
      <c r="T51" s="83">
        <v>-3</v>
      </c>
      <c r="U51" s="81">
        <v>4</v>
      </c>
      <c r="V51" s="81">
        <v>5</v>
      </c>
      <c r="W51" s="83">
        <v>-1</v>
      </c>
      <c r="X51" s="83">
        <v>-2</v>
      </c>
      <c r="Y51" s="83">
        <v>-1</v>
      </c>
    </row>
    <row r="52" spans="1:25">
      <c r="A52" s="78" t="s">
        <v>85</v>
      </c>
      <c r="B52" s="78" t="s">
        <v>73</v>
      </c>
      <c r="C52" s="80" t="s">
        <v>72</v>
      </c>
      <c r="D52" s="81">
        <v>3</v>
      </c>
      <c r="E52" s="84">
        <v>-3</v>
      </c>
      <c r="F52" s="83">
        <v>-1</v>
      </c>
      <c r="G52" s="81">
        <v>4</v>
      </c>
      <c r="H52" s="82">
        <v>0</v>
      </c>
      <c r="I52" s="81">
        <v>1</v>
      </c>
      <c r="J52" s="84">
        <v>2</v>
      </c>
      <c r="K52" s="81">
        <v>1</v>
      </c>
      <c r="L52" s="84">
        <v>2</v>
      </c>
      <c r="M52" s="84">
        <v>-1</v>
      </c>
      <c r="N52" s="84">
        <v>2</v>
      </c>
      <c r="O52" s="84">
        <v>6</v>
      </c>
      <c r="P52" s="81">
        <f>3</f>
        <v>3</v>
      </c>
      <c r="Q52" s="83">
        <v>-5</v>
      </c>
      <c r="R52" s="84">
        <v>2</v>
      </c>
      <c r="S52" s="84">
        <v>2</v>
      </c>
      <c r="T52" s="84">
        <v>6</v>
      </c>
      <c r="U52" s="84">
        <v>1</v>
      </c>
      <c r="V52" s="81">
        <v>3</v>
      </c>
      <c r="W52" s="81">
        <v>3</v>
      </c>
      <c r="X52" s="81">
        <v>3</v>
      </c>
      <c r="Y52" s="84">
        <v>-3</v>
      </c>
    </row>
    <row r="53" spans="1:25">
      <c r="A53" s="78" t="s">
        <v>82</v>
      </c>
      <c r="B53" s="78" t="s">
        <v>59</v>
      </c>
      <c r="C53" s="80" t="s">
        <v>50</v>
      </c>
      <c r="D53" s="84">
        <v>5</v>
      </c>
      <c r="E53" s="84">
        <v>0</v>
      </c>
      <c r="F53" s="84">
        <v>-3</v>
      </c>
      <c r="G53" s="81">
        <v>8</v>
      </c>
      <c r="H53" s="84">
        <v>-7</v>
      </c>
      <c r="I53" s="81">
        <v>7</v>
      </c>
      <c r="J53" s="81">
        <v>6</v>
      </c>
      <c r="K53" s="84">
        <v>3</v>
      </c>
      <c r="L53" s="81">
        <v>6</v>
      </c>
      <c r="M53" s="84">
        <v>-4</v>
      </c>
      <c r="N53" s="83">
        <v>-1</v>
      </c>
      <c r="O53" s="83">
        <v>-1</v>
      </c>
      <c r="P53" s="84">
        <v>7</v>
      </c>
      <c r="Q53" s="84">
        <v>-3</v>
      </c>
      <c r="R53" s="84">
        <v>0</v>
      </c>
      <c r="S53" s="81">
        <v>3</v>
      </c>
      <c r="T53" s="81">
        <f>5</f>
        <v>5</v>
      </c>
      <c r="U53" s="81">
        <v>3</v>
      </c>
      <c r="V53" s="83">
        <v>-2</v>
      </c>
      <c r="W53" s="84">
        <v>3</v>
      </c>
      <c r="X53" s="84">
        <v>-6</v>
      </c>
      <c r="Y53" s="84">
        <v>0</v>
      </c>
    </row>
    <row r="54" spans="1:25">
      <c r="A54" s="78" t="s">
        <v>59</v>
      </c>
      <c r="B54" s="78" t="s">
        <v>84</v>
      </c>
      <c r="C54" s="80" t="s">
        <v>67</v>
      </c>
      <c r="D54" s="84">
        <v>5</v>
      </c>
      <c r="E54" s="84">
        <v>-1</v>
      </c>
      <c r="F54" s="82">
        <v>0</v>
      </c>
      <c r="G54" s="84">
        <v>3</v>
      </c>
      <c r="H54" s="84">
        <v>2</v>
      </c>
      <c r="I54" s="84">
        <v>-5</v>
      </c>
      <c r="J54" s="84">
        <v>6</v>
      </c>
      <c r="K54" s="84">
        <v>5</v>
      </c>
      <c r="L54" s="84">
        <v>3</v>
      </c>
      <c r="M54" s="84">
        <v>2</v>
      </c>
      <c r="N54" s="84">
        <v>5</v>
      </c>
      <c r="O54" s="84">
        <v>5</v>
      </c>
      <c r="P54" s="84">
        <v>0</v>
      </c>
      <c r="Q54" s="84">
        <v>-1</v>
      </c>
      <c r="R54" s="84">
        <v>3</v>
      </c>
      <c r="S54" s="84">
        <v>7</v>
      </c>
      <c r="T54" s="84">
        <v>2</v>
      </c>
      <c r="U54" s="84">
        <v>0</v>
      </c>
      <c r="V54" s="84">
        <v>5</v>
      </c>
      <c r="W54" s="84">
        <v>6</v>
      </c>
      <c r="X54" s="84">
        <v>-1</v>
      </c>
      <c r="Y54" s="84">
        <v>3</v>
      </c>
    </row>
    <row r="55" spans="1:25">
      <c r="A55" s="78" t="s">
        <v>69</v>
      </c>
      <c r="B55" s="78" t="s">
        <v>59</v>
      </c>
      <c r="C55" s="80" t="s">
        <v>66</v>
      </c>
      <c r="D55" s="81">
        <v>3</v>
      </c>
      <c r="E55" s="83">
        <v>-3</v>
      </c>
      <c r="F55" s="83">
        <v>-1</v>
      </c>
      <c r="G55" s="81">
        <v>6</v>
      </c>
      <c r="H55" s="83">
        <v>-2</v>
      </c>
      <c r="I55" s="83">
        <v>-3</v>
      </c>
      <c r="J55" s="81">
        <v>4</v>
      </c>
      <c r="K55" s="81">
        <v>3</v>
      </c>
      <c r="L55" s="81">
        <v>2</v>
      </c>
      <c r="M55" s="83">
        <v>-2</v>
      </c>
      <c r="N55" s="81">
        <v>4</v>
      </c>
      <c r="O55" s="81">
        <v>5</v>
      </c>
      <c r="P55" s="84">
        <v>3</v>
      </c>
      <c r="Q55" s="84">
        <v>-2</v>
      </c>
      <c r="R55" s="81">
        <v>1</v>
      </c>
      <c r="S55" s="81">
        <v>4</v>
      </c>
      <c r="T55" s="92">
        <v>1</v>
      </c>
      <c r="U55" s="83">
        <v>-2</v>
      </c>
      <c r="V55" s="81">
        <v>1</v>
      </c>
      <c r="W55" s="81">
        <v>6</v>
      </c>
      <c r="X55" s="84">
        <v>-5</v>
      </c>
      <c r="Y55" s="81">
        <v>1</v>
      </c>
    </row>
    <row r="56" spans="1:25">
      <c r="A56" s="78" t="s">
        <v>83</v>
      </c>
      <c r="B56" s="78" t="s">
        <v>73</v>
      </c>
      <c r="C56" s="80" t="s">
        <v>51</v>
      </c>
      <c r="D56" s="84">
        <v>4</v>
      </c>
      <c r="E56" s="82">
        <v>0</v>
      </c>
      <c r="F56" s="84">
        <v>-2</v>
      </c>
      <c r="G56" s="81">
        <v>8</v>
      </c>
      <c r="H56" s="84">
        <v>-8</v>
      </c>
      <c r="I56" s="84">
        <v>-3</v>
      </c>
      <c r="J56" s="84">
        <v>3</v>
      </c>
      <c r="K56" s="81">
        <v>5</v>
      </c>
      <c r="L56" s="84">
        <v>5</v>
      </c>
      <c r="M56" s="84">
        <v>-5</v>
      </c>
      <c r="N56" s="84">
        <v>0</v>
      </c>
      <c r="O56" s="81">
        <v>5</v>
      </c>
      <c r="P56" s="81">
        <v>5</v>
      </c>
      <c r="Q56" s="84">
        <v>1</v>
      </c>
      <c r="R56" s="84">
        <v>2</v>
      </c>
      <c r="S56" s="84">
        <v>6</v>
      </c>
      <c r="T56" s="84">
        <v>3</v>
      </c>
      <c r="U56" s="82">
        <v>0</v>
      </c>
      <c r="V56" s="84">
        <v>-2</v>
      </c>
      <c r="W56" s="84">
        <v>6</v>
      </c>
      <c r="X56" s="83">
        <v>-4</v>
      </c>
      <c r="Y56" s="81">
        <v>2</v>
      </c>
    </row>
    <row r="57" spans="1:25">
      <c r="A57" s="78" t="s">
        <v>75</v>
      </c>
      <c r="B57" s="78" t="s">
        <v>59</v>
      </c>
      <c r="C57" s="80" t="s">
        <v>170</v>
      </c>
      <c r="D57" s="81">
        <v>2</v>
      </c>
      <c r="E57" s="81">
        <v>3</v>
      </c>
      <c r="F57" s="83">
        <v>-2</v>
      </c>
      <c r="G57" s="81">
        <v>1</v>
      </c>
      <c r="H57" s="84">
        <v>2</v>
      </c>
      <c r="I57" s="84">
        <v>-1</v>
      </c>
      <c r="J57" s="82">
        <v>0</v>
      </c>
      <c r="K57" s="81">
        <v>2</v>
      </c>
      <c r="L57" s="81">
        <v>1</v>
      </c>
      <c r="M57" s="84">
        <v>1</v>
      </c>
      <c r="N57" s="84">
        <v>2</v>
      </c>
      <c r="O57" s="81">
        <v>2</v>
      </c>
      <c r="P57" s="82">
        <v>0</v>
      </c>
      <c r="Q57" s="82">
        <v>0</v>
      </c>
      <c r="R57" s="84">
        <v>1</v>
      </c>
      <c r="S57" s="84">
        <v>3</v>
      </c>
      <c r="T57" s="84">
        <v>3</v>
      </c>
      <c r="U57" s="84">
        <v>-3</v>
      </c>
      <c r="V57" s="81">
        <v>2</v>
      </c>
      <c r="W57" s="84">
        <v>4</v>
      </c>
      <c r="X57" s="82">
        <v>0</v>
      </c>
      <c r="Y57" s="81">
        <v>5</v>
      </c>
    </row>
    <row r="58" spans="1:25">
      <c r="A58" s="78" t="s">
        <v>69</v>
      </c>
      <c r="B58" s="78" t="s">
        <v>46</v>
      </c>
      <c r="C58" s="80" t="s">
        <v>207</v>
      </c>
      <c r="D58" s="81">
        <v>2</v>
      </c>
      <c r="E58" s="81">
        <v>2</v>
      </c>
      <c r="F58" s="83">
        <v>-2</v>
      </c>
      <c r="G58" s="83">
        <v>-2</v>
      </c>
      <c r="H58" s="82">
        <v>0</v>
      </c>
      <c r="I58" s="81">
        <v>5</v>
      </c>
      <c r="J58" s="81">
        <v>1</v>
      </c>
      <c r="K58" s="83">
        <v>-3</v>
      </c>
      <c r="L58" s="82">
        <v>0</v>
      </c>
      <c r="M58" s="81">
        <v>1</v>
      </c>
      <c r="N58" s="82">
        <v>0</v>
      </c>
      <c r="O58" s="81">
        <v>2</v>
      </c>
      <c r="P58" s="83">
        <v>-1</v>
      </c>
      <c r="Q58" s="81">
        <v>2</v>
      </c>
      <c r="R58" s="82">
        <v>0</v>
      </c>
      <c r="S58" s="81">
        <v>1</v>
      </c>
      <c r="T58" s="83">
        <v>-1</v>
      </c>
      <c r="U58" s="84">
        <v>-1</v>
      </c>
      <c r="V58" s="81">
        <v>5</v>
      </c>
      <c r="W58" s="82">
        <v>0</v>
      </c>
      <c r="X58" s="83">
        <v>-1</v>
      </c>
      <c r="Y58" s="81">
        <v>3</v>
      </c>
    </row>
    <row r="59" spans="1:25">
      <c r="A59" s="78" t="s">
        <v>59</v>
      </c>
      <c r="B59" s="78" t="s">
        <v>26</v>
      </c>
      <c r="C59" s="80" t="s">
        <v>71</v>
      </c>
      <c r="D59" s="84">
        <v>4</v>
      </c>
      <c r="E59" s="81">
        <v>2</v>
      </c>
      <c r="F59" s="84">
        <v>0</v>
      </c>
      <c r="G59" s="81">
        <v>5</v>
      </c>
      <c r="H59" s="81">
        <v>2</v>
      </c>
      <c r="I59" s="84">
        <v>2</v>
      </c>
      <c r="J59" s="84">
        <v>4</v>
      </c>
      <c r="K59" s="84">
        <v>4</v>
      </c>
      <c r="L59" s="84">
        <v>2</v>
      </c>
      <c r="M59" s="84">
        <v>0</v>
      </c>
      <c r="N59" s="81">
        <v>4</v>
      </c>
      <c r="O59" s="84">
        <v>5</v>
      </c>
      <c r="P59" s="84">
        <v>3</v>
      </c>
      <c r="Q59" s="81">
        <f>3</f>
        <v>3</v>
      </c>
      <c r="R59" s="84">
        <v>3</v>
      </c>
      <c r="S59" s="84">
        <v>6</v>
      </c>
      <c r="T59" s="84">
        <v>1</v>
      </c>
      <c r="U59" s="81">
        <v>1</v>
      </c>
      <c r="V59" s="81">
        <v>2</v>
      </c>
      <c r="W59" s="84">
        <v>-1</v>
      </c>
      <c r="X59" s="84">
        <v>2</v>
      </c>
      <c r="Y59" s="82">
        <v>0</v>
      </c>
    </row>
    <row r="60" spans="1:25">
      <c r="A60" s="78" t="s">
        <v>32</v>
      </c>
      <c r="B60" s="78" t="s">
        <v>63</v>
      </c>
      <c r="C60" s="80" t="s">
        <v>100</v>
      </c>
      <c r="D60" s="81">
        <v>1</v>
      </c>
      <c r="E60" s="81">
        <v>3</v>
      </c>
      <c r="F60" s="82">
        <v>0</v>
      </c>
      <c r="G60" s="81">
        <v>2</v>
      </c>
      <c r="H60" s="81">
        <v>2</v>
      </c>
      <c r="I60" s="83">
        <v>-4</v>
      </c>
      <c r="J60" s="81">
        <v>5</v>
      </c>
      <c r="K60" s="81">
        <v>4</v>
      </c>
      <c r="L60" s="81">
        <v>7</v>
      </c>
      <c r="M60" s="81">
        <v>2</v>
      </c>
      <c r="N60" s="81">
        <v>4</v>
      </c>
      <c r="O60" s="81">
        <v>5</v>
      </c>
      <c r="P60" s="81">
        <v>5</v>
      </c>
      <c r="Q60" s="83">
        <v>-4</v>
      </c>
      <c r="R60" s="84">
        <v>3</v>
      </c>
      <c r="S60" s="81">
        <v>6</v>
      </c>
      <c r="T60" s="81">
        <v>3</v>
      </c>
      <c r="U60" s="82">
        <v>0</v>
      </c>
      <c r="V60" s="83">
        <v>-4</v>
      </c>
      <c r="W60" s="81">
        <v>3</v>
      </c>
      <c r="X60" s="81">
        <v>3</v>
      </c>
      <c r="Y60" s="81">
        <v>3</v>
      </c>
    </row>
    <row r="61" spans="1:25">
      <c r="A61" s="78" t="s">
        <v>83</v>
      </c>
      <c r="B61" s="78" t="s">
        <v>75</v>
      </c>
      <c r="C61" s="84" t="s">
        <v>79</v>
      </c>
      <c r="D61" s="92">
        <v>3</v>
      </c>
      <c r="E61" s="96">
        <v>0</v>
      </c>
      <c r="F61" s="96">
        <v>-3</v>
      </c>
      <c r="G61" s="92">
        <v>3</v>
      </c>
      <c r="H61" s="94">
        <v>1</v>
      </c>
      <c r="I61" s="84">
        <v>8</v>
      </c>
      <c r="J61" s="92">
        <v>5</v>
      </c>
      <c r="K61" s="92">
        <v>0</v>
      </c>
      <c r="L61" s="92">
        <v>3</v>
      </c>
      <c r="M61" s="96">
        <v>2</v>
      </c>
      <c r="N61" s="92">
        <v>2</v>
      </c>
      <c r="O61" s="92">
        <v>-3</v>
      </c>
      <c r="P61" s="92">
        <v>5</v>
      </c>
      <c r="Q61" s="92">
        <v>1</v>
      </c>
      <c r="R61" s="84">
        <v>-1</v>
      </c>
      <c r="S61" s="92">
        <v>2</v>
      </c>
      <c r="T61" s="92">
        <v>5</v>
      </c>
      <c r="U61" s="84">
        <v>3</v>
      </c>
      <c r="V61" s="94">
        <v>-3</v>
      </c>
      <c r="W61" s="84">
        <v>0</v>
      </c>
      <c r="X61" s="84">
        <v>-5</v>
      </c>
      <c r="Y61" s="84">
        <v>0</v>
      </c>
    </row>
    <row r="62" spans="1:25">
      <c r="A62" s="78" t="s">
        <v>55</v>
      </c>
      <c r="B62" s="78" t="s">
        <v>63</v>
      </c>
      <c r="C62" s="80" t="s">
        <v>94</v>
      </c>
      <c r="D62" s="81">
        <v>4</v>
      </c>
      <c r="E62" s="82">
        <v>0</v>
      </c>
      <c r="F62" s="82">
        <v>0</v>
      </c>
      <c r="G62" s="81">
        <v>6</v>
      </c>
      <c r="H62" s="83">
        <v>-3</v>
      </c>
      <c r="I62" s="84">
        <v>-5</v>
      </c>
      <c r="J62" s="81">
        <v>4</v>
      </c>
      <c r="K62" s="81">
        <v>4</v>
      </c>
      <c r="L62" s="81">
        <v>3</v>
      </c>
      <c r="M62" s="82">
        <v>0</v>
      </c>
      <c r="N62" s="81">
        <v>5</v>
      </c>
      <c r="O62" s="81">
        <v>6</v>
      </c>
      <c r="P62" s="81">
        <v>6</v>
      </c>
      <c r="Q62" s="81">
        <v>5</v>
      </c>
      <c r="R62" s="84">
        <v>3</v>
      </c>
      <c r="S62" s="81">
        <v>6</v>
      </c>
      <c r="T62" s="81">
        <v>4</v>
      </c>
      <c r="U62" s="84">
        <v>1</v>
      </c>
      <c r="V62" s="83">
        <v>-3</v>
      </c>
      <c r="W62" s="84">
        <v>1</v>
      </c>
      <c r="X62" s="84">
        <v>1</v>
      </c>
      <c r="Y62" s="84">
        <v>2</v>
      </c>
    </row>
    <row r="63" spans="1:25">
      <c r="A63" s="78" t="s">
        <v>59</v>
      </c>
      <c r="B63" s="78" t="s">
        <v>77</v>
      </c>
      <c r="C63" s="80" t="s">
        <v>198</v>
      </c>
      <c r="D63" s="83">
        <v>-2</v>
      </c>
      <c r="E63" s="84">
        <v>5</v>
      </c>
      <c r="F63" s="84">
        <v>-2</v>
      </c>
      <c r="G63" s="83">
        <v>-3</v>
      </c>
      <c r="H63" s="84">
        <v>-3</v>
      </c>
      <c r="I63" s="84">
        <v>3</v>
      </c>
      <c r="J63" s="81">
        <v>2</v>
      </c>
      <c r="K63" s="81">
        <v>2</v>
      </c>
      <c r="L63" s="81">
        <v>4</v>
      </c>
      <c r="M63" s="83">
        <v>-3</v>
      </c>
      <c r="N63" s="84">
        <v>0</v>
      </c>
      <c r="O63" s="84">
        <v>0</v>
      </c>
      <c r="P63" s="81">
        <f>2</f>
        <v>2</v>
      </c>
      <c r="Q63" s="84">
        <v>-2</v>
      </c>
      <c r="R63" s="84">
        <v>2</v>
      </c>
      <c r="S63" s="81">
        <v>4</v>
      </c>
      <c r="T63" s="82">
        <v>0</v>
      </c>
      <c r="U63" s="81">
        <f>3</f>
        <v>3</v>
      </c>
      <c r="V63" s="83">
        <v>-3</v>
      </c>
      <c r="W63" s="81">
        <v>3</v>
      </c>
      <c r="X63" s="81">
        <f>1</f>
        <v>1</v>
      </c>
      <c r="Y63" s="84">
        <v>4</v>
      </c>
    </row>
    <row r="64" spans="1:25">
      <c r="A64" s="78" t="s">
        <v>69</v>
      </c>
      <c r="B64" s="78" t="s">
        <v>77</v>
      </c>
      <c r="C64" s="84" t="s">
        <v>185</v>
      </c>
      <c r="D64" s="80">
        <v>1</v>
      </c>
      <c r="E64" s="80">
        <v>1</v>
      </c>
      <c r="F64" s="80">
        <v>-1</v>
      </c>
      <c r="G64" s="80">
        <v>0</v>
      </c>
      <c r="H64" s="80">
        <v>1</v>
      </c>
      <c r="I64" s="80">
        <v>0</v>
      </c>
      <c r="J64" s="80">
        <v>2</v>
      </c>
      <c r="K64" s="80">
        <v>2</v>
      </c>
      <c r="L64" s="80">
        <v>4</v>
      </c>
      <c r="M64" s="80">
        <v>1</v>
      </c>
      <c r="N64" s="80">
        <v>2</v>
      </c>
      <c r="O64" s="80">
        <v>2</v>
      </c>
      <c r="P64" s="80">
        <v>2</v>
      </c>
      <c r="Q64" s="80">
        <v>-5</v>
      </c>
      <c r="R64" s="80">
        <v>2</v>
      </c>
      <c r="S64" s="80">
        <v>3</v>
      </c>
      <c r="T64" s="80">
        <v>2</v>
      </c>
      <c r="U64" s="109">
        <v>-1</v>
      </c>
      <c r="V64" s="80">
        <v>0</v>
      </c>
      <c r="W64" s="80">
        <v>2</v>
      </c>
      <c r="X64" s="80">
        <v>2</v>
      </c>
      <c r="Y64" s="80">
        <v>3</v>
      </c>
    </row>
    <row r="65" spans="1:25">
      <c r="A65" s="78" t="s">
        <v>32</v>
      </c>
      <c r="B65" s="78" t="s">
        <v>73</v>
      </c>
      <c r="C65" s="84" t="s">
        <v>21</v>
      </c>
      <c r="D65" s="96">
        <v>2</v>
      </c>
      <c r="E65" s="84">
        <v>-1</v>
      </c>
      <c r="F65" s="84">
        <v>1</v>
      </c>
      <c r="G65" s="96">
        <v>3</v>
      </c>
      <c r="H65" s="84">
        <v>2</v>
      </c>
      <c r="I65" s="92">
        <v>-1</v>
      </c>
      <c r="J65" s="92">
        <v>4</v>
      </c>
      <c r="K65" s="92">
        <v>6</v>
      </c>
      <c r="L65" s="92">
        <v>5</v>
      </c>
      <c r="M65" s="94">
        <v>2</v>
      </c>
      <c r="N65" s="92">
        <v>3</v>
      </c>
      <c r="O65" s="92">
        <v>3</v>
      </c>
      <c r="P65" s="92">
        <v>2</v>
      </c>
      <c r="Q65" s="92">
        <v>-4</v>
      </c>
      <c r="R65" s="92">
        <v>6</v>
      </c>
      <c r="S65" s="84">
        <v>3</v>
      </c>
      <c r="T65" s="92">
        <v>3</v>
      </c>
      <c r="U65" s="84"/>
      <c r="V65" s="94">
        <v>-3</v>
      </c>
      <c r="W65" s="92">
        <v>3</v>
      </c>
      <c r="X65" s="92">
        <v>3</v>
      </c>
      <c r="Y65" s="92">
        <v>2</v>
      </c>
    </row>
    <row r="66" spans="1:25">
      <c r="A66" s="78" t="s">
        <v>90</v>
      </c>
      <c r="B66" s="78" t="s">
        <v>82</v>
      </c>
      <c r="C66" s="80" t="s">
        <v>118</v>
      </c>
      <c r="D66" s="81">
        <v>2</v>
      </c>
      <c r="E66" s="83">
        <v>-3</v>
      </c>
      <c r="F66" s="83">
        <v>-2</v>
      </c>
      <c r="G66" s="81">
        <v>3</v>
      </c>
      <c r="H66" s="84">
        <v>2</v>
      </c>
      <c r="I66" s="84">
        <v>2</v>
      </c>
      <c r="J66" s="84">
        <v>3</v>
      </c>
      <c r="K66" s="84">
        <v>0</v>
      </c>
      <c r="L66" s="81">
        <v>6</v>
      </c>
      <c r="M66" s="81">
        <v>1</v>
      </c>
      <c r="N66" s="84">
        <v>2</v>
      </c>
      <c r="O66" s="83">
        <v>-3</v>
      </c>
      <c r="P66" s="82">
        <v>0</v>
      </c>
      <c r="Q66" s="83">
        <v>-4</v>
      </c>
      <c r="R66" s="84">
        <v>4</v>
      </c>
      <c r="S66" s="81">
        <v>4</v>
      </c>
      <c r="T66" s="83">
        <v>-3</v>
      </c>
      <c r="U66" s="84">
        <v>2</v>
      </c>
      <c r="V66" s="83">
        <v>-3</v>
      </c>
      <c r="W66" s="84">
        <v>3</v>
      </c>
      <c r="X66" s="83">
        <v>-2</v>
      </c>
      <c r="Y66" s="84">
        <v>2</v>
      </c>
    </row>
    <row r="67" spans="1:25">
      <c r="A67" s="78" t="s">
        <v>83</v>
      </c>
      <c r="B67" s="78" t="s">
        <v>63</v>
      </c>
      <c r="C67" s="80" t="s">
        <v>199</v>
      </c>
      <c r="D67" s="81">
        <f>5</f>
        <v>5</v>
      </c>
      <c r="E67" s="84">
        <v>4</v>
      </c>
      <c r="F67" s="82">
        <v>0</v>
      </c>
      <c r="G67" s="81">
        <v>6</v>
      </c>
      <c r="H67" s="84">
        <v>2</v>
      </c>
      <c r="I67" s="81">
        <v>2</v>
      </c>
      <c r="J67" s="84">
        <v>5</v>
      </c>
      <c r="K67" s="81">
        <v>4</v>
      </c>
      <c r="L67" s="84">
        <v>4</v>
      </c>
      <c r="M67" s="81">
        <v>2</v>
      </c>
      <c r="N67" s="81">
        <v>3</v>
      </c>
      <c r="O67" s="81">
        <v>6</v>
      </c>
      <c r="P67" s="81">
        <v>6</v>
      </c>
      <c r="Q67" s="82">
        <v>0</v>
      </c>
      <c r="R67" s="84">
        <v>5</v>
      </c>
      <c r="S67" s="81">
        <v>5</v>
      </c>
      <c r="T67" s="81">
        <v>1</v>
      </c>
      <c r="U67" s="83">
        <v>-1</v>
      </c>
      <c r="V67" s="83">
        <v>-2</v>
      </c>
      <c r="W67" s="84">
        <v>-1</v>
      </c>
      <c r="X67" s="84">
        <v>4</v>
      </c>
      <c r="Y67" s="84">
        <v>1</v>
      </c>
    </row>
    <row r="68" spans="1:25">
      <c r="A68" s="78" t="s">
        <v>55</v>
      </c>
      <c r="B68" s="78" t="s">
        <v>84</v>
      </c>
      <c r="C68" s="80" t="s">
        <v>45</v>
      </c>
      <c r="D68" s="81">
        <v>4</v>
      </c>
      <c r="E68" s="84">
        <v>0</v>
      </c>
      <c r="F68" s="82">
        <v>0</v>
      </c>
      <c r="G68" s="81">
        <v>6</v>
      </c>
      <c r="H68" s="84">
        <v>-3</v>
      </c>
      <c r="I68" s="84">
        <v>-5</v>
      </c>
      <c r="J68" s="84">
        <v>0</v>
      </c>
      <c r="K68" s="81">
        <v>4</v>
      </c>
      <c r="L68" s="81">
        <v>3</v>
      </c>
      <c r="M68" s="82">
        <v>0</v>
      </c>
      <c r="N68" s="84">
        <v>5</v>
      </c>
      <c r="O68" s="81">
        <v>6</v>
      </c>
      <c r="P68" s="81">
        <v>6</v>
      </c>
      <c r="Q68" s="81">
        <f>5</f>
        <v>5</v>
      </c>
      <c r="R68" s="84">
        <v>3</v>
      </c>
      <c r="S68" s="84">
        <v>6</v>
      </c>
      <c r="T68" s="84">
        <v>4</v>
      </c>
      <c r="U68" s="84">
        <v>1</v>
      </c>
      <c r="V68" s="83">
        <v>-3</v>
      </c>
      <c r="W68" s="81">
        <v>1</v>
      </c>
      <c r="X68" s="81">
        <v>1</v>
      </c>
      <c r="Y68" s="84">
        <v>2</v>
      </c>
    </row>
    <row r="69" spans="1:25">
      <c r="A69" s="78" t="s">
        <v>55</v>
      </c>
      <c r="B69" s="78" t="s">
        <v>38</v>
      </c>
      <c r="C69" s="84" t="s">
        <v>44</v>
      </c>
      <c r="D69" s="81">
        <f>7</f>
        <v>7</v>
      </c>
      <c r="E69" s="83">
        <v>-2</v>
      </c>
      <c r="F69" s="83">
        <v>-1</v>
      </c>
      <c r="G69" s="81">
        <v>8</v>
      </c>
      <c r="H69" s="83">
        <v>-4</v>
      </c>
      <c r="I69" s="83">
        <v>-1</v>
      </c>
      <c r="J69" s="81">
        <v>5</v>
      </c>
      <c r="K69" s="81">
        <v>6</v>
      </c>
      <c r="L69" s="81">
        <v>3</v>
      </c>
      <c r="M69" s="83">
        <v>-2</v>
      </c>
      <c r="N69" s="82">
        <v>0</v>
      </c>
      <c r="O69" s="81">
        <v>4</v>
      </c>
      <c r="P69" s="83">
        <v>-1</v>
      </c>
      <c r="Q69" s="83">
        <v>-3</v>
      </c>
      <c r="R69" s="81">
        <v>2</v>
      </c>
      <c r="S69" s="81">
        <v>6</v>
      </c>
      <c r="T69" s="81">
        <v>1</v>
      </c>
      <c r="U69" s="83">
        <v>-1</v>
      </c>
      <c r="V69" s="83">
        <v>-2</v>
      </c>
      <c r="W69" s="81">
        <v>8</v>
      </c>
      <c r="X69" s="83">
        <v>-5</v>
      </c>
      <c r="Y69" s="82">
        <v>0</v>
      </c>
    </row>
    <row r="70" spans="1:25">
      <c r="A70" s="78" t="s">
        <v>46</v>
      </c>
      <c r="B70" s="78" t="s">
        <v>59</v>
      </c>
      <c r="C70" s="80" t="s">
        <v>23</v>
      </c>
      <c r="D70" s="81">
        <v>3</v>
      </c>
      <c r="E70" s="84">
        <v>2</v>
      </c>
      <c r="F70" s="83">
        <v>-3</v>
      </c>
      <c r="G70" s="84">
        <v>0</v>
      </c>
      <c r="H70" s="84">
        <v>-2</v>
      </c>
      <c r="I70" s="84">
        <v>0</v>
      </c>
      <c r="J70" s="81">
        <v>4</v>
      </c>
      <c r="K70" s="81">
        <f>5</f>
        <v>5</v>
      </c>
      <c r="L70" s="82">
        <v>0</v>
      </c>
      <c r="M70" s="83">
        <v>-2</v>
      </c>
      <c r="N70" s="84">
        <v>3</v>
      </c>
      <c r="O70" s="81">
        <v>2</v>
      </c>
      <c r="P70" s="83">
        <v>-2</v>
      </c>
      <c r="Q70" s="84">
        <v>-2</v>
      </c>
      <c r="R70" s="84">
        <v>2</v>
      </c>
      <c r="S70" s="84">
        <v>6</v>
      </c>
      <c r="T70" s="84">
        <v>1</v>
      </c>
      <c r="U70" s="84">
        <v>2</v>
      </c>
      <c r="V70" s="84">
        <v>-6</v>
      </c>
      <c r="W70" s="81">
        <v>8</v>
      </c>
      <c r="X70" s="84">
        <v>-1</v>
      </c>
      <c r="Y70" s="84">
        <v>3</v>
      </c>
    </row>
    <row r="71" spans="1:25">
      <c r="A71" s="78" t="s">
        <v>63</v>
      </c>
      <c r="B71" s="78" t="s">
        <v>78</v>
      </c>
      <c r="C71" s="80" t="s">
        <v>188</v>
      </c>
      <c r="D71" s="81">
        <v>4</v>
      </c>
      <c r="E71" s="84">
        <v>3</v>
      </c>
      <c r="F71" s="81">
        <v>2</v>
      </c>
      <c r="G71" s="84">
        <v>6</v>
      </c>
      <c r="H71" s="84">
        <v>-4</v>
      </c>
      <c r="I71" s="84">
        <v>-3</v>
      </c>
      <c r="J71" s="84">
        <v>6</v>
      </c>
      <c r="K71" s="84">
        <v>3</v>
      </c>
      <c r="L71" s="82">
        <v>0</v>
      </c>
      <c r="M71" s="81">
        <v>4</v>
      </c>
      <c r="N71" s="81">
        <v>4</v>
      </c>
      <c r="O71" s="81">
        <f>3</f>
        <v>3</v>
      </c>
      <c r="P71" s="81">
        <v>1</v>
      </c>
      <c r="Q71" s="83">
        <v>-3</v>
      </c>
      <c r="R71" s="84">
        <v>3</v>
      </c>
      <c r="S71" s="81">
        <v>4</v>
      </c>
      <c r="T71" s="84">
        <v>1</v>
      </c>
      <c r="U71" s="84">
        <v>0</v>
      </c>
      <c r="V71" s="84">
        <v>-3</v>
      </c>
      <c r="W71" s="84">
        <v>3</v>
      </c>
      <c r="X71" s="83">
        <v>-6</v>
      </c>
      <c r="Y71" s="84">
        <v>1</v>
      </c>
    </row>
    <row r="72" spans="1:25">
      <c r="A72" s="78" t="s">
        <v>83</v>
      </c>
      <c r="B72" s="78" t="s">
        <v>69</v>
      </c>
      <c r="C72" s="80" t="s">
        <v>166</v>
      </c>
      <c r="D72" s="81">
        <v>2</v>
      </c>
      <c r="E72" s="81">
        <v>2</v>
      </c>
      <c r="F72" s="83">
        <v>-2</v>
      </c>
      <c r="G72" s="83">
        <v>-2</v>
      </c>
      <c r="H72" s="82">
        <v>0</v>
      </c>
      <c r="I72" s="82">
        <v>0</v>
      </c>
      <c r="J72" s="81">
        <v>1</v>
      </c>
      <c r="K72" s="83">
        <v>-3</v>
      </c>
      <c r="L72" s="82">
        <v>0</v>
      </c>
      <c r="M72" s="81">
        <v>1</v>
      </c>
      <c r="N72" s="82">
        <v>0</v>
      </c>
      <c r="O72" s="81">
        <v>2</v>
      </c>
      <c r="P72" s="83">
        <v>-1</v>
      </c>
      <c r="Q72" s="81">
        <v>2</v>
      </c>
      <c r="R72" s="101">
        <v>0</v>
      </c>
      <c r="S72" s="81">
        <v>1</v>
      </c>
      <c r="T72" s="83">
        <v>-1</v>
      </c>
      <c r="U72" s="83">
        <v>-1</v>
      </c>
      <c r="V72" s="81">
        <v>5</v>
      </c>
      <c r="W72" s="82">
        <v>0</v>
      </c>
      <c r="X72" s="82">
        <v>0</v>
      </c>
      <c r="Y72" s="81">
        <v>3</v>
      </c>
    </row>
    <row r="73" spans="1:25">
      <c r="A73" s="78" t="s">
        <v>46</v>
      </c>
      <c r="B73" s="78" t="s">
        <v>63</v>
      </c>
      <c r="C73" s="84" t="s">
        <v>209</v>
      </c>
      <c r="D73" s="92">
        <v>2</v>
      </c>
      <c r="E73" s="96">
        <v>3</v>
      </c>
      <c r="F73" s="92">
        <v>0</v>
      </c>
      <c r="G73" s="84">
        <v>2</v>
      </c>
      <c r="H73" s="94">
        <v>2</v>
      </c>
      <c r="I73" s="84">
        <v>-4</v>
      </c>
      <c r="J73" s="84">
        <v>5</v>
      </c>
      <c r="K73" s="92">
        <v>4</v>
      </c>
      <c r="L73" s="94">
        <v>7</v>
      </c>
      <c r="M73" s="94">
        <v>2</v>
      </c>
      <c r="N73" s="84">
        <v>4</v>
      </c>
      <c r="O73" s="92">
        <v>5</v>
      </c>
      <c r="P73" s="96">
        <v>5</v>
      </c>
      <c r="Q73" s="92">
        <v>-4</v>
      </c>
      <c r="R73" s="92">
        <v>3</v>
      </c>
      <c r="S73" s="84">
        <v>6</v>
      </c>
      <c r="T73" s="84">
        <v>3</v>
      </c>
      <c r="U73" s="92">
        <v>-2</v>
      </c>
      <c r="V73" s="84">
        <v>-4</v>
      </c>
      <c r="W73" s="92">
        <v>3</v>
      </c>
      <c r="X73" s="94">
        <v>3</v>
      </c>
      <c r="Y73" s="92">
        <v>3</v>
      </c>
    </row>
    <row r="74" spans="1:25">
      <c r="A74" s="78" t="s">
        <v>85</v>
      </c>
      <c r="B74" s="78" t="s">
        <v>38</v>
      </c>
      <c r="C74" s="80" t="s">
        <v>103</v>
      </c>
      <c r="D74" s="83">
        <v>-2</v>
      </c>
      <c r="E74" s="81">
        <v>6</v>
      </c>
      <c r="F74" s="82">
        <v>0</v>
      </c>
      <c r="G74" s="83">
        <v>-2</v>
      </c>
      <c r="H74" s="81">
        <v>1</v>
      </c>
      <c r="I74" s="81">
        <v>6</v>
      </c>
      <c r="J74" s="81">
        <v>3</v>
      </c>
      <c r="K74" s="81">
        <v>3</v>
      </c>
      <c r="L74" s="81">
        <v>2</v>
      </c>
      <c r="M74" s="81">
        <v>3</v>
      </c>
      <c r="N74" s="81">
        <v>1</v>
      </c>
      <c r="O74" s="81">
        <v>3</v>
      </c>
      <c r="P74" s="81">
        <v>2</v>
      </c>
      <c r="Q74" s="81">
        <v>3</v>
      </c>
      <c r="R74" s="81">
        <v>1</v>
      </c>
      <c r="S74" s="81">
        <v>3</v>
      </c>
      <c r="T74" s="81">
        <v>4</v>
      </c>
      <c r="U74" s="81">
        <v>2</v>
      </c>
      <c r="V74" s="82">
        <v>0</v>
      </c>
      <c r="W74" s="83">
        <v>-1</v>
      </c>
      <c r="X74" s="82">
        <v>0</v>
      </c>
      <c r="Y74" s="81">
        <v>1</v>
      </c>
    </row>
    <row r="75" spans="1:25">
      <c r="A75" s="78" t="s">
        <v>77</v>
      </c>
      <c r="B75" s="78" t="s">
        <v>78</v>
      </c>
      <c r="C75" s="84" t="s">
        <v>311</v>
      </c>
      <c r="D75" s="96">
        <v>3</v>
      </c>
      <c r="E75" s="84">
        <v>0</v>
      </c>
      <c r="F75" s="84">
        <v>-3</v>
      </c>
      <c r="G75" s="96">
        <v>3</v>
      </c>
      <c r="H75" s="84">
        <v>1</v>
      </c>
      <c r="I75" s="92">
        <v>8</v>
      </c>
      <c r="J75" s="92">
        <v>5</v>
      </c>
      <c r="K75" s="92">
        <v>0</v>
      </c>
      <c r="L75" s="92">
        <v>3</v>
      </c>
      <c r="M75" s="94">
        <v>2</v>
      </c>
      <c r="N75" s="92">
        <v>2</v>
      </c>
      <c r="O75" s="92">
        <v>-3</v>
      </c>
      <c r="P75" s="92">
        <v>5</v>
      </c>
      <c r="Q75" s="92">
        <v>1</v>
      </c>
      <c r="R75" s="92">
        <v>-1</v>
      </c>
      <c r="S75" s="84">
        <v>2</v>
      </c>
      <c r="T75" s="92">
        <v>5</v>
      </c>
      <c r="U75" s="84">
        <v>3</v>
      </c>
      <c r="V75" s="94">
        <v>-3</v>
      </c>
      <c r="W75" s="92">
        <v>0</v>
      </c>
      <c r="X75" s="92">
        <v>-5</v>
      </c>
      <c r="Y75" s="92">
        <v>0</v>
      </c>
    </row>
    <row r="76" spans="1:25">
      <c r="A76" s="78" t="s">
        <v>26</v>
      </c>
      <c r="B76" s="78" t="s">
        <v>86</v>
      </c>
      <c r="C76" s="80" t="s">
        <v>135</v>
      </c>
      <c r="D76" s="84">
        <v>4</v>
      </c>
      <c r="E76" s="84">
        <v>-1</v>
      </c>
      <c r="F76" s="81">
        <v>1</v>
      </c>
      <c r="G76" s="84">
        <v>6</v>
      </c>
      <c r="H76" s="83">
        <v>-1</v>
      </c>
      <c r="I76" s="84">
        <v>-1</v>
      </c>
      <c r="J76" s="84">
        <v>4</v>
      </c>
      <c r="K76" s="84">
        <v>3</v>
      </c>
      <c r="L76" s="81">
        <v>3</v>
      </c>
      <c r="M76" s="83">
        <v>-1</v>
      </c>
      <c r="N76" s="84">
        <v>5</v>
      </c>
      <c r="O76" s="84">
        <v>8</v>
      </c>
      <c r="P76" s="81">
        <v>6</v>
      </c>
      <c r="Q76" s="84">
        <v>3</v>
      </c>
      <c r="R76" s="84">
        <v>2</v>
      </c>
      <c r="S76" s="84">
        <v>5</v>
      </c>
      <c r="T76" s="84">
        <v>2</v>
      </c>
      <c r="U76" s="83">
        <v>-1</v>
      </c>
      <c r="V76" s="84">
        <v>1</v>
      </c>
      <c r="W76" s="84">
        <v>1</v>
      </c>
      <c r="X76" s="84">
        <v>0</v>
      </c>
      <c r="Y76" s="84">
        <v>0</v>
      </c>
    </row>
    <row r="77" spans="1:25">
      <c r="A77" s="78" t="s">
        <v>77</v>
      </c>
      <c r="B77" s="78" t="s">
        <v>73</v>
      </c>
      <c r="C77" s="80" t="s">
        <v>172</v>
      </c>
      <c r="D77" s="82">
        <v>0</v>
      </c>
      <c r="E77" s="81">
        <v>6</v>
      </c>
      <c r="F77" s="83">
        <v>-2</v>
      </c>
      <c r="G77" s="81">
        <v>2</v>
      </c>
      <c r="H77" s="83">
        <v>-8</v>
      </c>
      <c r="I77" s="81">
        <v>5</v>
      </c>
      <c r="J77" s="81">
        <v>3</v>
      </c>
      <c r="K77" s="81">
        <v>5</v>
      </c>
      <c r="L77" s="81">
        <v>3</v>
      </c>
      <c r="M77" s="83">
        <v>-6</v>
      </c>
      <c r="N77" s="83">
        <v>-3</v>
      </c>
      <c r="O77" s="81">
        <v>2</v>
      </c>
      <c r="P77" s="81">
        <v>3</v>
      </c>
      <c r="Q77" s="83">
        <v>-1</v>
      </c>
      <c r="R77" s="84">
        <v>2</v>
      </c>
      <c r="S77" s="84">
        <v>6</v>
      </c>
      <c r="T77" s="82">
        <v>0</v>
      </c>
      <c r="U77" s="81">
        <v>3</v>
      </c>
      <c r="V77" s="83">
        <v>-2</v>
      </c>
      <c r="W77" s="81">
        <v>6</v>
      </c>
      <c r="X77" s="83">
        <v>-2</v>
      </c>
      <c r="Y77" s="84">
        <v>3</v>
      </c>
    </row>
    <row r="78" spans="1:25">
      <c r="A78" s="78" t="s">
        <v>84</v>
      </c>
      <c r="B78" s="78" t="s">
        <v>87</v>
      </c>
      <c r="C78" s="80" t="s">
        <v>102</v>
      </c>
      <c r="D78" s="84">
        <v>2</v>
      </c>
      <c r="E78" s="84">
        <v>2</v>
      </c>
      <c r="F78" s="84">
        <v>-2</v>
      </c>
      <c r="G78" s="84">
        <v>-2</v>
      </c>
      <c r="H78" s="84">
        <v>1</v>
      </c>
      <c r="I78" s="84">
        <v>5</v>
      </c>
      <c r="J78" s="84">
        <v>1</v>
      </c>
      <c r="K78" s="84">
        <v>-3</v>
      </c>
      <c r="L78" s="84">
        <v>0</v>
      </c>
      <c r="M78" s="84">
        <v>1</v>
      </c>
      <c r="N78" s="84">
        <v>0</v>
      </c>
      <c r="O78" s="84">
        <v>2</v>
      </c>
      <c r="P78" s="84">
        <v>-1</v>
      </c>
      <c r="Q78" s="84">
        <v>2</v>
      </c>
      <c r="R78" s="84">
        <v>0</v>
      </c>
      <c r="S78" s="84">
        <v>1</v>
      </c>
      <c r="T78" s="84">
        <v>-1</v>
      </c>
      <c r="U78" s="84">
        <v>-1</v>
      </c>
      <c r="V78" s="84">
        <v>5</v>
      </c>
      <c r="W78" s="84">
        <v>0</v>
      </c>
      <c r="X78" s="84">
        <v>-1</v>
      </c>
      <c r="Y78" s="84">
        <v>3</v>
      </c>
    </row>
    <row r="79" spans="1:25">
      <c r="A79" s="78" t="s">
        <v>59</v>
      </c>
      <c r="B79" s="78" t="s">
        <v>89</v>
      </c>
      <c r="C79" s="80" t="s">
        <v>182</v>
      </c>
      <c r="D79" s="81">
        <f>2</f>
        <v>2</v>
      </c>
      <c r="E79" s="84">
        <v>7</v>
      </c>
      <c r="F79" s="84">
        <v>-3</v>
      </c>
      <c r="G79" s="81">
        <v>5</v>
      </c>
      <c r="H79" s="84">
        <v>1</v>
      </c>
      <c r="I79" s="84">
        <v>6</v>
      </c>
      <c r="J79" s="84">
        <v>6</v>
      </c>
      <c r="K79" s="84">
        <v>2</v>
      </c>
      <c r="L79" s="84">
        <v>0</v>
      </c>
      <c r="M79" s="84">
        <v>4</v>
      </c>
      <c r="N79" s="84">
        <v>0</v>
      </c>
      <c r="O79" s="84">
        <v>3</v>
      </c>
      <c r="P79" s="81">
        <v>3</v>
      </c>
      <c r="Q79" s="84">
        <v>4</v>
      </c>
      <c r="R79" s="81">
        <v>1</v>
      </c>
      <c r="S79" s="84">
        <v>2</v>
      </c>
      <c r="T79" s="84">
        <v>2</v>
      </c>
      <c r="U79" s="83">
        <v>-3</v>
      </c>
      <c r="V79" s="81">
        <v>3</v>
      </c>
      <c r="W79" s="84">
        <v>0</v>
      </c>
      <c r="X79" s="83">
        <v>-2</v>
      </c>
      <c r="Y79" s="84">
        <v>2</v>
      </c>
    </row>
    <row r="80" spans="1:25">
      <c r="A80" s="78" t="s">
        <v>46</v>
      </c>
      <c r="B80" s="78" t="s">
        <v>55</v>
      </c>
      <c r="C80" s="80" t="s">
        <v>202</v>
      </c>
      <c r="D80" s="84">
        <v>4</v>
      </c>
      <c r="E80" s="84">
        <v>3</v>
      </c>
      <c r="F80" s="81">
        <v>1</v>
      </c>
      <c r="G80" s="81">
        <v>5</v>
      </c>
      <c r="H80" s="83">
        <v>-2</v>
      </c>
      <c r="I80" s="84">
        <v>-3</v>
      </c>
      <c r="J80" s="84">
        <v>5</v>
      </c>
      <c r="K80" s="84">
        <v>3</v>
      </c>
      <c r="L80" s="84">
        <v>4</v>
      </c>
      <c r="M80" s="84">
        <v>4</v>
      </c>
      <c r="N80" s="84">
        <v>4</v>
      </c>
      <c r="O80" s="84">
        <v>5</v>
      </c>
      <c r="P80" s="84">
        <v>3</v>
      </c>
      <c r="Q80" s="83">
        <v>-6</v>
      </c>
      <c r="R80" s="84">
        <v>3</v>
      </c>
      <c r="S80" s="84">
        <v>4</v>
      </c>
      <c r="T80" s="84">
        <v>3</v>
      </c>
      <c r="U80" s="84">
        <v>-1</v>
      </c>
      <c r="V80" s="83">
        <v>-5</v>
      </c>
      <c r="W80" s="81">
        <v>2</v>
      </c>
      <c r="X80" s="84">
        <v>-1</v>
      </c>
      <c r="Y80" s="84">
        <v>0</v>
      </c>
    </row>
    <row r="81" spans="1:25">
      <c r="A81" s="78" t="s">
        <v>82</v>
      </c>
      <c r="B81" s="78" t="s">
        <v>78</v>
      </c>
      <c r="C81" s="80" t="s">
        <v>52</v>
      </c>
      <c r="D81" s="84">
        <v>2</v>
      </c>
      <c r="E81" s="84">
        <v>0</v>
      </c>
      <c r="F81" s="84">
        <v>-1</v>
      </c>
      <c r="G81" s="81">
        <v>3</v>
      </c>
      <c r="H81" s="84">
        <v>2</v>
      </c>
      <c r="I81" s="84">
        <v>2</v>
      </c>
      <c r="J81" s="84">
        <v>2</v>
      </c>
      <c r="K81" s="81">
        <v>1</v>
      </c>
      <c r="L81" s="84">
        <v>2</v>
      </c>
      <c r="M81" s="84">
        <v>0</v>
      </c>
      <c r="N81" s="84">
        <v>2</v>
      </c>
      <c r="O81" s="81">
        <v>5</v>
      </c>
      <c r="P81" s="84">
        <v>3</v>
      </c>
      <c r="Q81" s="84">
        <v>3</v>
      </c>
      <c r="R81" s="84">
        <v>0</v>
      </c>
      <c r="S81" s="84">
        <v>4</v>
      </c>
      <c r="T81" s="84">
        <v>1</v>
      </c>
      <c r="U81" s="84">
        <v>-2</v>
      </c>
      <c r="V81" s="81">
        <v>1</v>
      </c>
      <c r="W81" s="81">
        <v>3</v>
      </c>
      <c r="X81" s="84">
        <v>-4</v>
      </c>
      <c r="Y81" s="84">
        <v>0</v>
      </c>
    </row>
    <row r="82" spans="1:25">
      <c r="A82" s="78" t="s">
        <v>46</v>
      </c>
      <c r="B82" s="78" t="s">
        <v>78</v>
      </c>
      <c r="C82" s="80" t="s">
        <v>149</v>
      </c>
      <c r="D82" s="84">
        <v>4</v>
      </c>
      <c r="E82" s="84">
        <v>4</v>
      </c>
      <c r="F82" s="84">
        <v>1</v>
      </c>
      <c r="G82" s="84">
        <v>5</v>
      </c>
      <c r="H82" s="84">
        <v>-2</v>
      </c>
      <c r="I82" s="83">
        <v>-3</v>
      </c>
      <c r="J82" s="84">
        <v>5</v>
      </c>
      <c r="K82" s="84">
        <v>3</v>
      </c>
      <c r="L82" s="84">
        <v>4</v>
      </c>
      <c r="M82" s="84">
        <v>4</v>
      </c>
      <c r="N82" s="84">
        <v>4</v>
      </c>
      <c r="O82" s="84">
        <v>5</v>
      </c>
      <c r="P82" s="81">
        <f>3</f>
        <v>3</v>
      </c>
      <c r="Q82" s="84">
        <v>-6</v>
      </c>
      <c r="R82" s="84">
        <v>3</v>
      </c>
      <c r="S82" s="84">
        <v>4</v>
      </c>
      <c r="T82" s="84">
        <v>3</v>
      </c>
      <c r="U82" s="84">
        <v>-1</v>
      </c>
      <c r="V82" s="83">
        <v>-5</v>
      </c>
      <c r="W82" s="84">
        <v>2</v>
      </c>
      <c r="X82" s="84">
        <v>-1</v>
      </c>
      <c r="Y82" s="84">
        <v>0</v>
      </c>
    </row>
    <row r="83" spans="1:25">
      <c r="A83" s="78" t="s">
        <v>69</v>
      </c>
      <c r="B83" s="78" t="s">
        <v>78</v>
      </c>
      <c r="C83" s="80" t="s">
        <v>165</v>
      </c>
      <c r="D83" s="84">
        <v>5</v>
      </c>
      <c r="E83" s="84">
        <v>-3</v>
      </c>
      <c r="F83" s="83">
        <v>-1</v>
      </c>
      <c r="G83" s="84">
        <v>1</v>
      </c>
      <c r="H83" s="84">
        <v>1</v>
      </c>
      <c r="I83" s="84">
        <v>-1</v>
      </c>
      <c r="J83" s="84">
        <v>3</v>
      </c>
      <c r="K83" s="81">
        <v>3</v>
      </c>
      <c r="L83" s="84">
        <v>0</v>
      </c>
      <c r="M83" s="81">
        <v>1</v>
      </c>
      <c r="N83" s="81">
        <v>3</v>
      </c>
      <c r="O83" s="84">
        <v>2</v>
      </c>
      <c r="P83" s="84">
        <v>-3</v>
      </c>
      <c r="Q83" s="84">
        <v>-2</v>
      </c>
      <c r="R83" s="84">
        <v>2</v>
      </c>
      <c r="S83" s="84">
        <v>4</v>
      </c>
      <c r="T83" s="84">
        <v>1</v>
      </c>
      <c r="U83" s="84">
        <v>-1</v>
      </c>
      <c r="V83" s="84">
        <v>-1</v>
      </c>
      <c r="W83" s="84">
        <v>5</v>
      </c>
      <c r="X83" s="84">
        <v>-2</v>
      </c>
      <c r="Y83" s="84">
        <v>3</v>
      </c>
    </row>
    <row r="84" spans="1:25">
      <c r="A84" s="78" t="s">
        <v>32</v>
      </c>
      <c r="B84" s="78" t="s">
        <v>90</v>
      </c>
      <c r="C84" s="80" t="s">
        <v>146</v>
      </c>
      <c r="D84" s="84">
        <v>5</v>
      </c>
      <c r="E84" s="84">
        <v>4</v>
      </c>
      <c r="F84" s="84">
        <v>3</v>
      </c>
      <c r="G84" s="84">
        <v>5</v>
      </c>
      <c r="H84" s="84">
        <v>-3</v>
      </c>
      <c r="I84" s="81">
        <v>5</v>
      </c>
      <c r="J84" s="84">
        <v>1</v>
      </c>
      <c r="K84" s="84">
        <v>4</v>
      </c>
      <c r="L84" s="84">
        <v>-2</v>
      </c>
      <c r="M84" s="84">
        <v>-5</v>
      </c>
      <c r="N84" s="84">
        <v>0</v>
      </c>
      <c r="O84" s="84">
        <v>-1</v>
      </c>
      <c r="P84" s="83">
        <v>-3</v>
      </c>
      <c r="Q84" s="84">
        <v>5</v>
      </c>
      <c r="R84" s="84">
        <v>2</v>
      </c>
      <c r="S84" s="84">
        <v>3</v>
      </c>
      <c r="T84" s="83">
        <v>-3</v>
      </c>
      <c r="U84" s="84">
        <v>3</v>
      </c>
      <c r="V84" s="84">
        <v>4</v>
      </c>
      <c r="W84" s="84">
        <v>5</v>
      </c>
      <c r="X84" s="81">
        <f>1</f>
        <v>1</v>
      </c>
      <c r="Y84" s="84">
        <v>5</v>
      </c>
    </row>
    <row r="85" spans="1:25">
      <c r="A85" s="78" t="s">
        <v>69</v>
      </c>
      <c r="B85" s="78" t="s">
        <v>86</v>
      </c>
      <c r="C85" s="80" t="s">
        <v>195</v>
      </c>
      <c r="D85" s="83">
        <v>-2</v>
      </c>
      <c r="E85" s="84">
        <v>6</v>
      </c>
      <c r="F85" s="84">
        <v>0</v>
      </c>
      <c r="G85" s="84">
        <v>-2</v>
      </c>
      <c r="H85" s="84">
        <v>1</v>
      </c>
      <c r="I85" s="84">
        <v>6</v>
      </c>
      <c r="J85" s="84">
        <v>3</v>
      </c>
      <c r="K85" s="84">
        <v>3</v>
      </c>
      <c r="L85" s="84">
        <v>2</v>
      </c>
      <c r="M85" s="84">
        <v>3</v>
      </c>
      <c r="N85" s="84">
        <v>1</v>
      </c>
      <c r="O85" s="81">
        <f>3</f>
        <v>3</v>
      </c>
      <c r="P85" s="84">
        <v>2</v>
      </c>
      <c r="Q85" s="84">
        <v>3</v>
      </c>
      <c r="R85" s="84">
        <v>1</v>
      </c>
      <c r="S85" s="84">
        <v>3</v>
      </c>
      <c r="T85" s="84">
        <v>4</v>
      </c>
      <c r="U85" s="84">
        <v>2</v>
      </c>
      <c r="V85" s="84">
        <v>0</v>
      </c>
      <c r="W85" s="84">
        <v>-1</v>
      </c>
      <c r="X85" s="84">
        <v>0</v>
      </c>
      <c r="Y85" s="84">
        <v>1</v>
      </c>
    </row>
    <row r="86" spans="1:25">
      <c r="A86" s="78" t="s">
        <v>55</v>
      </c>
      <c r="B86" s="78" t="s">
        <v>26</v>
      </c>
      <c r="C86" s="80" t="s">
        <v>144</v>
      </c>
      <c r="D86" s="81">
        <v>2</v>
      </c>
      <c r="E86" s="84">
        <v>-3</v>
      </c>
      <c r="F86" s="84">
        <v>-1</v>
      </c>
      <c r="G86" s="81">
        <v>3</v>
      </c>
      <c r="H86" s="83">
        <v>-1</v>
      </c>
      <c r="I86" s="83">
        <v>-1</v>
      </c>
      <c r="J86" s="84">
        <v>2</v>
      </c>
      <c r="K86" s="84">
        <v>1</v>
      </c>
      <c r="L86" s="81">
        <v>6</v>
      </c>
      <c r="M86" s="84">
        <v>-3</v>
      </c>
      <c r="N86" s="84">
        <v>2</v>
      </c>
      <c r="O86" s="81">
        <v>5</v>
      </c>
      <c r="P86" s="81">
        <v>4</v>
      </c>
      <c r="Q86" s="83">
        <v>-2</v>
      </c>
      <c r="R86" s="84">
        <v>1</v>
      </c>
      <c r="S86" s="84">
        <v>3</v>
      </c>
      <c r="T86" s="81">
        <v>1</v>
      </c>
      <c r="U86" s="83">
        <v>-2</v>
      </c>
      <c r="V86" s="81">
        <v>1</v>
      </c>
      <c r="W86" s="81">
        <v>3</v>
      </c>
      <c r="X86" s="83">
        <v>-2</v>
      </c>
      <c r="Y86" s="84">
        <v>1</v>
      </c>
    </row>
    <row r="87" spans="1:25">
      <c r="A87" s="78" t="s">
        <v>69</v>
      </c>
      <c r="B87" s="78" t="s">
        <v>55</v>
      </c>
      <c r="C87" s="80" t="s">
        <v>140</v>
      </c>
      <c r="D87" s="81">
        <v>7</v>
      </c>
      <c r="E87" s="83">
        <v>-4</v>
      </c>
      <c r="F87" s="83">
        <v>-3</v>
      </c>
      <c r="G87" s="81">
        <v>6</v>
      </c>
      <c r="H87" s="83">
        <v>-2</v>
      </c>
      <c r="I87" s="83">
        <v>-8</v>
      </c>
      <c r="J87" s="81">
        <v>4</v>
      </c>
      <c r="K87" s="81">
        <v>5</v>
      </c>
      <c r="L87" s="81">
        <v>2</v>
      </c>
      <c r="M87" s="83">
        <v>-1</v>
      </c>
      <c r="N87" s="81">
        <v>6</v>
      </c>
      <c r="O87" s="81">
        <v>5</v>
      </c>
      <c r="P87" s="82">
        <v>0</v>
      </c>
      <c r="Q87" s="82">
        <v>0</v>
      </c>
      <c r="R87" s="84">
        <v>2</v>
      </c>
      <c r="S87" s="81">
        <v>6</v>
      </c>
      <c r="T87" s="81">
        <v>4</v>
      </c>
      <c r="U87" s="83">
        <v>-1</v>
      </c>
      <c r="V87" s="83">
        <v>-6</v>
      </c>
      <c r="W87" s="81">
        <v>8</v>
      </c>
      <c r="X87" s="83">
        <v>-3</v>
      </c>
      <c r="Y87" s="84">
        <v>2</v>
      </c>
    </row>
    <row r="88" spans="1:25">
      <c r="A88" s="78" t="s">
        <v>89</v>
      </c>
      <c r="B88" s="78" t="s">
        <v>63</v>
      </c>
      <c r="C88" s="80" t="s">
        <v>196</v>
      </c>
      <c r="D88" s="81">
        <v>6</v>
      </c>
      <c r="E88" s="82">
        <v>0</v>
      </c>
      <c r="F88" s="81">
        <v>2</v>
      </c>
      <c r="G88" s="81">
        <v>6</v>
      </c>
      <c r="H88" s="83">
        <v>-7</v>
      </c>
      <c r="I88" s="81">
        <v>8</v>
      </c>
      <c r="J88" s="81">
        <v>4</v>
      </c>
      <c r="K88" s="81">
        <v>2</v>
      </c>
      <c r="L88" s="82">
        <v>0</v>
      </c>
      <c r="M88" s="83">
        <v>-4</v>
      </c>
      <c r="N88" s="82">
        <v>0</v>
      </c>
      <c r="O88" s="83">
        <v>-6</v>
      </c>
      <c r="P88" s="81">
        <v>2</v>
      </c>
      <c r="Q88" s="81">
        <v>3</v>
      </c>
      <c r="R88" s="84">
        <v>0</v>
      </c>
      <c r="S88" s="82">
        <v>0</v>
      </c>
      <c r="T88" s="81">
        <v>2</v>
      </c>
      <c r="U88" s="81">
        <v>6</v>
      </c>
      <c r="V88" s="83">
        <v>-1</v>
      </c>
      <c r="W88" s="81">
        <v>4</v>
      </c>
      <c r="X88" s="83">
        <v>-2</v>
      </c>
      <c r="Y88" s="81">
        <v>5</v>
      </c>
    </row>
    <row r="89" spans="1:25">
      <c r="A89" s="78" t="s">
        <v>59</v>
      </c>
      <c r="B89" s="78" t="s">
        <v>78</v>
      </c>
      <c r="C89" s="80" t="s">
        <v>54</v>
      </c>
      <c r="D89" s="84">
        <v>4</v>
      </c>
      <c r="E89" s="84">
        <v>2</v>
      </c>
      <c r="F89" s="84">
        <v>7</v>
      </c>
      <c r="G89" s="84">
        <v>4</v>
      </c>
      <c r="H89" s="84">
        <v>-4</v>
      </c>
      <c r="I89" s="84">
        <v>4</v>
      </c>
      <c r="J89" s="81">
        <f>2</f>
        <v>2</v>
      </c>
      <c r="K89" s="84">
        <v>6</v>
      </c>
      <c r="L89" s="83">
        <v>-2</v>
      </c>
      <c r="M89" s="84">
        <v>-2</v>
      </c>
      <c r="N89" s="84">
        <v>-1</v>
      </c>
      <c r="O89" s="83">
        <v>-2</v>
      </c>
      <c r="P89" s="84">
        <v>-3</v>
      </c>
      <c r="Q89" s="84">
        <v>6</v>
      </c>
      <c r="R89" s="84">
        <v>6</v>
      </c>
      <c r="S89" s="84">
        <v>1</v>
      </c>
      <c r="T89" s="84">
        <v>-2</v>
      </c>
      <c r="U89" s="84">
        <v>4</v>
      </c>
      <c r="V89" s="84">
        <v>1</v>
      </c>
      <c r="W89" s="84">
        <v>5</v>
      </c>
      <c r="X89" s="84">
        <v>2</v>
      </c>
      <c r="Y89" s="84">
        <v>7</v>
      </c>
    </row>
    <row r="90" spans="1:25">
      <c r="A90" s="78" t="s">
        <v>59</v>
      </c>
      <c r="B90" s="78" t="s">
        <v>82</v>
      </c>
      <c r="C90" s="84" t="s">
        <v>68</v>
      </c>
      <c r="D90" s="84">
        <v>7</v>
      </c>
      <c r="E90" s="84">
        <v>-4</v>
      </c>
      <c r="F90" s="84">
        <v>-3</v>
      </c>
      <c r="G90" s="92">
        <v>6</v>
      </c>
      <c r="H90" s="84">
        <v>-2</v>
      </c>
      <c r="I90" s="84">
        <v>-8</v>
      </c>
      <c r="J90" s="84">
        <v>4</v>
      </c>
      <c r="K90" s="84">
        <v>5</v>
      </c>
      <c r="L90" s="84">
        <v>2</v>
      </c>
      <c r="M90" s="92">
        <v>-1</v>
      </c>
      <c r="N90" s="84">
        <v>6</v>
      </c>
      <c r="O90" s="92">
        <v>5</v>
      </c>
      <c r="P90" s="84">
        <v>0</v>
      </c>
      <c r="Q90" s="84">
        <v>0</v>
      </c>
      <c r="R90" s="84">
        <v>2</v>
      </c>
      <c r="S90" s="84">
        <v>6</v>
      </c>
      <c r="T90" s="84">
        <v>4</v>
      </c>
      <c r="U90" s="84">
        <v>-1</v>
      </c>
      <c r="V90" s="94">
        <v>-6</v>
      </c>
      <c r="W90" s="92">
        <v>8</v>
      </c>
      <c r="X90" s="94">
        <v>-3</v>
      </c>
      <c r="Y90" s="84">
        <v>2</v>
      </c>
    </row>
    <row r="91" spans="1:25">
      <c r="A91" s="78" t="s">
        <v>77</v>
      </c>
      <c r="B91" s="78" t="s">
        <v>78</v>
      </c>
      <c r="C91" s="80" t="s">
        <v>160</v>
      </c>
      <c r="D91" s="81">
        <v>1</v>
      </c>
      <c r="E91" s="84">
        <v>0</v>
      </c>
      <c r="F91" s="84">
        <v>0</v>
      </c>
      <c r="G91" s="81">
        <v>3</v>
      </c>
      <c r="H91" s="83">
        <v>-1</v>
      </c>
      <c r="I91" s="83">
        <v>-2</v>
      </c>
      <c r="J91" s="84">
        <v>4</v>
      </c>
      <c r="K91" s="81">
        <v>2</v>
      </c>
      <c r="L91" s="81">
        <v>4</v>
      </c>
      <c r="M91" s="81">
        <v>1</v>
      </c>
      <c r="N91" s="81">
        <v>2</v>
      </c>
      <c r="O91" s="84">
        <v>0</v>
      </c>
      <c r="P91" s="84">
        <v>1</v>
      </c>
      <c r="Q91" s="84">
        <v>-4</v>
      </c>
      <c r="R91" s="84">
        <v>2</v>
      </c>
      <c r="S91" s="81">
        <v>3</v>
      </c>
      <c r="T91" s="82">
        <v>0</v>
      </c>
      <c r="U91" s="84">
        <v>0</v>
      </c>
      <c r="V91" s="82">
        <v>0</v>
      </c>
      <c r="W91" s="81">
        <v>3</v>
      </c>
      <c r="X91" s="83">
        <v>-3</v>
      </c>
      <c r="Y91" s="81">
        <v>2</v>
      </c>
    </row>
    <row r="92" spans="1:25">
      <c r="A92" s="78" t="s">
        <v>69</v>
      </c>
      <c r="B92" s="78" t="s">
        <v>84</v>
      </c>
      <c r="C92" s="80" t="s">
        <v>113</v>
      </c>
      <c r="D92" s="84">
        <v>0</v>
      </c>
      <c r="E92" s="84">
        <v>4</v>
      </c>
      <c r="F92" s="84">
        <v>0</v>
      </c>
      <c r="G92" s="82">
        <v>0</v>
      </c>
      <c r="H92" s="84">
        <v>-3</v>
      </c>
      <c r="I92" s="84">
        <v>3</v>
      </c>
      <c r="J92" s="84">
        <v>4</v>
      </c>
      <c r="K92" s="84">
        <v>4</v>
      </c>
      <c r="L92" s="84">
        <v>1</v>
      </c>
      <c r="M92" s="84">
        <v>-1</v>
      </c>
      <c r="N92" s="81">
        <v>2</v>
      </c>
      <c r="O92" s="84">
        <v>3</v>
      </c>
      <c r="P92" s="84">
        <v>4</v>
      </c>
      <c r="Q92" s="84">
        <v>3</v>
      </c>
      <c r="R92" s="84">
        <v>3</v>
      </c>
      <c r="S92" s="84">
        <v>6</v>
      </c>
      <c r="T92" s="84">
        <v>1</v>
      </c>
      <c r="U92" s="84">
        <v>4</v>
      </c>
      <c r="V92" s="83">
        <v>-3</v>
      </c>
      <c r="W92" s="84">
        <v>1</v>
      </c>
      <c r="X92" s="84">
        <v>3</v>
      </c>
      <c r="Y92" s="84">
        <v>3</v>
      </c>
    </row>
    <row r="93" spans="1:25">
      <c r="A93" s="78" t="s">
        <v>77</v>
      </c>
      <c r="B93" s="78" t="s">
        <v>46</v>
      </c>
      <c r="C93" s="80" t="s">
        <v>120</v>
      </c>
      <c r="D93" s="84">
        <v>0</v>
      </c>
      <c r="E93" s="84">
        <v>6</v>
      </c>
      <c r="F93" s="84">
        <v>0</v>
      </c>
      <c r="G93" s="84">
        <v>0</v>
      </c>
      <c r="H93" s="83">
        <v>-3</v>
      </c>
      <c r="I93" s="84">
        <v>3</v>
      </c>
      <c r="J93" s="84">
        <v>4</v>
      </c>
      <c r="K93" s="84">
        <v>4</v>
      </c>
      <c r="L93" s="84">
        <v>1</v>
      </c>
      <c r="M93" s="84">
        <v>-1</v>
      </c>
      <c r="N93" s="84">
        <v>2</v>
      </c>
      <c r="O93" s="84">
        <v>3</v>
      </c>
      <c r="P93" s="84">
        <v>3</v>
      </c>
      <c r="Q93" s="81">
        <v>3</v>
      </c>
      <c r="R93" s="84">
        <v>3</v>
      </c>
      <c r="S93" s="84">
        <v>6</v>
      </c>
      <c r="T93" s="84">
        <v>1</v>
      </c>
      <c r="U93" s="84">
        <v>4</v>
      </c>
      <c r="V93" s="83">
        <v>-3</v>
      </c>
      <c r="W93" s="84">
        <v>1</v>
      </c>
      <c r="X93" s="84">
        <v>3</v>
      </c>
      <c r="Y93" s="84">
        <v>3</v>
      </c>
    </row>
    <row r="94" spans="1:25">
      <c r="A94" s="78" t="s">
        <v>78</v>
      </c>
      <c r="B94" s="78" t="s">
        <v>55</v>
      </c>
      <c r="C94" s="80" t="s">
        <v>203</v>
      </c>
      <c r="D94" s="82">
        <v>0</v>
      </c>
      <c r="E94" s="82">
        <v>0</v>
      </c>
      <c r="F94" s="82">
        <v>0</v>
      </c>
      <c r="G94" s="84">
        <v>-2</v>
      </c>
      <c r="H94" s="82">
        <v>0</v>
      </c>
      <c r="I94" s="81">
        <v>2</v>
      </c>
      <c r="J94" s="81">
        <v>1</v>
      </c>
      <c r="K94" s="82">
        <v>0</v>
      </c>
      <c r="L94" s="81">
        <v>4</v>
      </c>
      <c r="M94" s="82">
        <v>0</v>
      </c>
      <c r="N94" s="82">
        <v>0</v>
      </c>
      <c r="O94" s="82">
        <v>0</v>
      </c>
      <c r="P94" s="81">
        <v>1</v>
      </c>
      <c r="Q94" s="83">
        <v>-2</v>
      </c>
      <c r="R94" s="84">
        <v>2</v>
      </c>
      <c r="S94" s="84">
        <v>2</v>
      </c>
      <c r="T94" s="84">
        <v>0</v>
      </c>
      <c r="U94" s="84">
        <v>0</v>
      </c>
      <c r="V94" s="81">
        <v>2</v>
      </c>
      <c r="W94" s="82">
        <v>0</v>
      </c>
      <c r="X94" s="82">
        <v>0</v>
      </c>
      <c r="Y94" s="84">
        <v>4</v>
      </c>
    </row>
    <row r="95" spans="1:25">
      <c r="A95" s="78" t="s">
        <v>69</v>
      </c>
      <c r="B95" s="78" t="s">
        <v>59</v>
      </c>
      <c r="C95" s="80" t="s">
        <v>167</v>
      </c>
      <c r="D95" s="84">
        <v>5</v>
      </c>
      <c r="E95" s="84">
        <v>-1</v>
      </c>
      <c r="F95" s="84">
        <v>0</v>
      </c>
      <c r="G95" s="81">
        <v>3</v>
      </c>
      <c r="H95" s="84">
        <v>2</v>
      </c>
      <c r="I95" s="84">
        <v>5</v>
      </c>
      <c r="J95" s="84">
        <v>6</v>
      </c>
      <c r="K95" s="84">
        <v>5</v>
      </c>
      <c r="L95" s="84">
        <v>3</v>
      </c>
      <c r="M95" s="81">
        <v>2</v>
      </c>
      <c r="N95" s="84">
        <v>5</v>
      </c>
      <c r="O95" s="81">
        <v>5</v>
      </c>
      <c r="P95" s="84">
        <v>0</v>
      </c>
      <c r="Q95" s="84">
        <v>-1</v>
      </c>
      <c r="R95" s="84">
        <v>3</v>
      </c>
      <c r="S95" s="84">
        <v>7</v>
      </c>
      <c r="T95" s="84">
        <v>2</v>
      </c>
      <c r="U95" s="84">
        <v>0</v>
      </c>
      <c r="V95" s="83">
        <v>-5</v>
      </c>
      <c r="W95" s="81">
        <v>6</v>
      </c>
      <c r="X95" s="83">
        <v>-1</v>
      </c>
      <c r="Y95" s="84">
        <v>3</v>
      </c>
    </row>
    <row r="96" spans="1:25">
      <c r="A96" s="78" t="s">
        <v>89</v>
      </c>
      <c r="B96" s="78" t="s">
        <v>55</v>
      </c>
      <c r="C96" s="80" t="s">
        <v>116</v>
      </c>
      <c r="D96" s="81">
        <v>5</v>
      </c>
      <c r="E96" s="83">
        <v>-4</v>
      </c>
      <c r="F96" s="83">
        <v>-5</v>
      </c>
      <c r="G96" s="81">
        <v>6</v>
      </c>
      <c r="H96" s="83">
        <v>-5</v>
      </c>
      <c r="I96" s="82">
        <v>0</v>
      </c>
      <c r="J96" s="81">
        <v>5</v>
      </c>
      <c r="K96" s="81">
        <v>2</v>
      </c>
      <c r="L96" s="81">
        <v>5</v>
      </c>
      <c r="M96" s="83">
        <v>-3</v>
      </c>
      <c r="N96" s="81">
        <v>5</v>
      </c>
      <c r="O96" s="82">
        <v>0</v>
      </c>
      <c r="P96" s="81">
        <v>8</v>
      </c>
      <c r="Q96" s="82">
        <v>0</v>
      </c>
      <c r="R96" s="84">
        <v>0</v>
      </c>
      <c r="S96" s="84">
        <v>3</v>
      </c>
      <c r="T96" s="84">
        <v>8</v>
      </c>
      <c r="U96" s="84">
        <v>3</v>
      </c>
      <c r="V96" s="83">
        <v>-6</v>
      </c>
      <c r="W96" s="81">
        <v>3</v>
      </c>
      <c r="X96" s="84">
        <v>-4</v>
      </c>
      <c r="Y96" s="84">
        <v>2</v>
      </c>
    </row>
    <row r="97" spans="1:25">
      <c r="A97" s="78" t="s">
        <v>46</v>
      </c>
      <c r="B97" s="78" t="s">
        <v>90</v>
      </c>
      <c r="C97" s="80" t="s">
        <v>141</v>
      </c>
      <c r="D97" s="81">
        <v>5</v>
      </c>
      <c r="E97" s="83">
        <v>-1</v>
      </c>
      <c r="F97" s="82">
        <v>0</v>
      </c>
      <c r="G97" s="81">
        <v>3</v>
      </c>
      <c r="H97" s="81">
        <v>2</v>
      </c>
      <c r="I97" s="83">
        <v>-5</v>
      </c>
      <c r="J97" s="81">
        <v>6</v>
      </c>
      <c r="K97" s="81">
        <v>5</v>
      </c>
      <c r="L97" s="81">
        <v>3</v>
      </c>
      <c r="M97" s="81">
        <v>2</v>
      </c>
      <c r="N97" s="81">
        <v>5</v>
      </c>
      <c r="O97" s="81">
        <v>5</v>
      </c>
      <c r="P97" s="82">
        <v>0</v>
      </c>
      <c r="Q97" s="83">
        <v>-1</v>
      </c>
      <c r="R97" s="84">
        <v>3</v>
      </c>
      <c r="S97" s="81">
        <v>7</v>
      </c>
      <c r="T97" s="81">
        <v>2</v>
      </c>
      <c r="U97" s="84">
        <v>0</v>
      </c>
      <c r="V97" s="83">
        <v>-5</v>
      </c>
      <c r="W97" s="81">
        <v>6</v>
      </c>
      <c r="X97" s="83">
        <v>-1</v>
      </c>
      <c r="Y97" s="81">
        <v>3</v>
      </c>
    </row>
    <row r="98" spans="1:25">
      <c r="A98" s="78" t="s">
        <v>78</v>
      </c>
      <c r="B98" s="78" t="s">
        <v>86</v>
      </c>
      <c r="C98" s="80" t="s">
        <v>161</v>
      </c>
      <c r="D98" s="82">
        <v>0</v>
      </c>
      <c r="E98" s="81">
        <v>4</v>
      </c>
      <c r="F98" s="82">
        <v>0</v>
      </c>
      <c r="G98" s="81">
        <v>3</v>
      </c>
      <c r="H98" s="83">
        <v>-7</v>
      </c>
      <c r="I98" s="84">
        <v>5</v>
      </c>
      <c r="J98" s="81">
        <v>4</v>
      </c>
      <c r="K98" s="81">
        <v>6</v>
      </c>
      <c r="L98" s="81">
        <v>5</v>
      </c>
      <c r="M98" s="83">
        <v>-3</v>
      </c>
      <c r="N98" s="83">
        <v>-2</v>
      </c>
      <c r="O98" s="81">
        <v>5</v>
      </c>
      <c r="P98" s="81">
        <v>4</v>
      </c>
      <c r="Q98" s="84">
        <v>-1</v>
      </c>
      <c r="R98" s="84">
        <v>2</v>
      </c>
      <c r="S98" s="81">
        <v>4</v>
      </c>
      <c r="T98" s="81">
        <v>4</v>
      </c>
      <c r="U98" s="81">
        <v>2</v>
      </c>
      <c r="V98" s="81">
        <v>1</v>
      </c>
      <c r="W98" s="81">
        <v>2</v>
      </c>
      <c r="X98" s="84">
        <v>-1</v>
      </c>
      <c r="Y98" s="81">
        <v>1</v>
      </c>
    </row>
    <row r="99" spans="1:25">
      <c r="A99" s="78" t="s">
        <v>73</v>
      </c>
      <c r="B99" s="78" t="s">
        <v>89</v>
      </c>
      <c r="C99" s="80" t="s">
        <v>190</v>
      </c>
      <c r="D99" s="82">
        <v>0</v>
      </c>
      <c r="E99" s="81">
        <v>5</v>
      </c>
      <c r="F99" s="83">
        <v>-2</v>
      </c>
      <c r="G99" s="83">
        <v>-2</v>
      </c>
      <c r="H99" s="83">
        <v>-2</v>
      </c>
      <c r="I99" s="81">
        <v>6</v>
      </c>
      <c r="J99" s="81">
        <v>3</v>
      </c>
      <c r="K99" s="82">
        <v>0</v>
      </c>
      <c r="L99" s="81">
        <v>2</v>
      </c>
      <c r="M99" s="81">
        <v>1</v>
      </c>
      <c r="N99" s="81">
        <v>1</v>
      </c>
      <c r="O99" s="81">
        <v>5</v>
      </c>
      <c r="P99" s="81">
        <v>1</v>
      </c>
      <c r="Q99" s="81">
        <v>2</v>
      </c>
      <c r="R99" s="84">
        <v>0</v>
      </c>
      <c r="S99" s="81">
        <v>1</v>
      </c>
      <c r="T99" s="81">
        <v>3</v>
      </c>
      <c r="U99" s="84">
        <v>1</v>
      </c>
      <c r="V99" s="81">
        <v>3</v>
      </c>
      <c r="W99" s="83">
        <v>-1</v>
      </c>
      <c r="X99" s="81">
        <v>1</v>
      </c>
      <c r="Y99" s="81">
        <v>1</v>
      </c>
    </row>
    <row r="100" spans="1:25">
      <c r="A100" s="78" t="s">
        <v>69</v>
      </c>
      <c r="B100" s="78" t="s">
        <v>77</v>
      </c>
      <c r="C100" s="80" t="s">
        <v>193</v>
      </c>
      <c r="D100" s="81">
        <v>3</v>
      </c>
      <c r="E100" s="81">
        <v>3</v>
      </c>
      <c r="F100" s="81">
        <v>5</v>
      </c>
      <c r="G100" s="81">
        <v>3</v>
      </c>
      <c r="H100" s="83">
        <v>-5</v>
      </c>
      <c r="I100" s="81">
        <v>3</v>
      </c>
      <c r="J100" s="81">
        <v>1</v>
      </c>
      <c r="K100" s="81">
        <v>2</v>
      </c>
      <c r="L100" s="81">
        <v>1</v>
      </c>
      <c r="M100" s="83">
        <v>-3</v>
      </c>
      <c r="N100" s="83">
        <v>-2</v>
      </c>
      <c r="O100" s="83">
        <v>-3</v>
      </c>
      <c r="P100" s="83">
        <v>-2</v>
      </c>
      <c r="Q100" s="81">
        <v>3</v>
      </c>
      <c r="R100" s="82">
        <v>0</v>
      </c>
      <c r="S100" s="81">
        <v>1</v>
      </c>
      <c r="T100" s="83">
        <v>-3</v>
      </c>
      <c r="U100" s="81">
        <v>3</v>
      </c>
      <c r="V100" s="81">
        <v>2</v>
      </c>
      <c r="W100" s="81">
        <v>4</v>
      </c>
      <c r="X100" s="81">
        <v>1</v>
      </c>
      <c r="Y100" s="81">
        <v>6</v>
      </c>
    </row>
    <row r="101" spans="1:25">
      <c r="A101" s="78" t="s">
        <v>55</v>
      </c>
      <c r="B101" s="78" t="s">
        <v>59</v>
      </c>
      <c r="C101" s="80" t="s">
        <v>117</v>
      </c>
      <c r="D101" s="81">
        <v>2</v>
      </c>
      <c r="E101" s="81">
        <v>6</v>
      </c>
      <c r="F101" s="84">
        <v>5</v>
      </c>
      <c r="G101" s="83">
        <v>-1</v>
      </c>
      <c r="H101" s="84">
        <v>-2</v>
      </c>
      <c r="I101" s="84">
        <v>3</v>
      </c>
      <c r="J101" s="81">
        <v>2</v>
      </c>
      <c r="K101" s="81">
        <v>2</v>
      </c>
      <c r="L101" s="82">
        <v>0</v>
      </c>
      <c r="M101" s="81">
        <v>3</v>
      </c>
      <c r="N101" s="83">
        <v>-1</v>
      </c>
      <c r="O101" s="81">
        <v>1</v>
      </c>
      <c r="P101" s="82">
        <v>0</v>
      </c>
      <c r="Q101" s="81">
        <v>6</v>
      </c>
      <c r="R101" s="82">
        <v>0</v>
      </c>
      <c r="S101" s="84">
        <v>2</v>
      </c>
      <c r="T101" s="82">
        <v>0</v>
      </c>
      <c r="U101" s="84">
        <v>1</v>
      </c>
      <c r="V101" s="83">
        <v>-3</v>
      </c>
      <c r="W101" s="83">
        <v>-3</v>
      </c>
      <c r="X101" s="83">
        <v>-3</v>
      </c>
      <c r="Y101" s="84">
        <v>3</v>
      </c>
    </row>
    <row r="102" spans="1:25">
      <c r="A102" s="78" t="s">
        <v>90</v>
      </c>
      <c r="B102" s="78" t="s">
        <v>87</v>
      </c>
      <c r="C102" s="80" t="s">
        <v>201</v>
      </c>
      <c r="D102" s="81">
        <v>2</v>
      </c>
      <c r="E102" s="84">
        <v>-1</v>
      </c>
      <c r="F102" s="81">
        <v>1</v>
      </c>
      <c r="G102" s="81">
        <v>3</v>
      </c>
      <c r="H102" s="84">
        <v>2</v>
      </c>
      <c r="I102" s="83">
        <v>-1</v>
      </c>
      <c r="J102" s="84">
        <v>4</v>
      </c>
      <c r="K102" s="81">
        <v>6</v>
      </c>
      <c r="L102" s="84">
        <v>5</v>
      </c>
      <c r="M102" s="81">
        <v>2</v>
      </c>
      <c r="N102" s="81">
        <v>3</v>
      </c>
      <c r="O102" s="81">
        <v>3</v>
      </c>
      <c r="P102" s="81">
        <v>2</v>
      </c>
      <c r="Q102" s="84">
        <v>-4</v>
      </c>
      <c r="R102" s="84">
        <v>6</v>
      </c>
      <c r="S102" s="84">
        <v>3</v>
      </c>
      <c r="T102" s="81">
        <v>3</v>
      </c>
      <c r="U102" s="84">
        <v>0</v>
      </c>
      <c r="V102" s="83">
        <v>-3</v>
      </c>
      <c r="W102" s="81">
        <v>3</v>
      </c>
      <c r="X102" s="84">
        <v>3</v>
      </c>
      <c r="Y102" s="81">
        <v>2</v>
      </c>
    </row>
    <row r="103" spans="1:25">
      <c r="A103" s="78" t="s">
        <v>59</v>
      </c>
      <c r="B103" s="78" t="s">
        <v>88</v>
      </c>
      <c r="C103" s="80" t="s">
        <v>186</v>
      </c>
      <c r="D103" s="82">
        <v>0</v>
      </c>
      <c r="E103" s="82">
        <v>0</v>
      </c>
      <c r="F103" s="82">
        <v>0</v>
      </c>
      <c r="G103" s="83">
        <v>-2</v>
      </c>
      <c r="H103" s="82">
        <v>0</v>
      </c>
      <c r="I103" s="81">
        <v>2</v>
      </c>
      <c r="J103" s="81">
        <v>1</v>
      </c>
      <c r="K103" s="82">
        <v>0</v>
      </c>
      <c r="L103" s="81">
        <v>4</v>
      </c>
      <c r="M103" s="82">
        <v>0</v>
      </c>
      <c r="N103" s="82">
        <v>0</v>
      </c>
      <c r="O103" s="82">
        <v>0</v>
      </c>
      <c r="P103" s="81">
        <v>1</v>
      </c>
      <c r="Q103" s="83">
        <v>-2</v>
      </c>
      <c r="R103" s="81">
        <v>2</v>
      </c>
      <c r="S103" s="81">
        <v>2</v>
      </c>
      <c r="T103" s="82">
        <v>0</v>
      </c>
      <c r="U103" s="117">
        <v>0</v>
      </c>
      <c r="V103" s="81">
        <v>2</v>
      </c>
      <c r="W103" s="82">
        <v>0</v>
      </c>
      <c r="X103" s="82">
        <v>0</v>
      </c>
      <c r="Y103" s="81">
        <v>4</v>
      </c>
    </row>
    <row r="104" spans="1:25">
      <c r="A104" s="78" t="s">
        <v>63</v>
      </c>
      <c r="B104" s="78" t="s">
        <v>73</v>
      </c>
      <c r="C104" s="80" t="s">
        <v>183</v>
      </c>
      <c r="D104" s="81">
        <v>5</v>
      </c>
      <c r="E104" s="81">
        <v>4</v>
      </c>
      <c r="F104" s="81">
        <v>2</v>
      </c>
      <c r="G104" s="81">
        <v>8</v>
      </c>
      <c r="H104" s="83">
        <v>-8</v>
      </c>
      <c r="I104" s="81">
        <v>1</v>
      </c>
      <c r="J104" s="81">
        <v>5</v>
      </c>
      <c r="K104" s="81">
        <v>4</v>
      </c>
      <c r="L104" s="81">
        <v>3</v>
      </c>
      <c r="M104" s="82">
        <v>0</v>
      </c>
      <c r="N104" s="83">
        <v>-1</v>
      </c>
      <c r="O104" s="81">
        <f>5</f>
        <v>5</v>
      </c>
      <c r="P104" s="81">
        <v>3</v>
      </c>
      <c r="Q104" s="83">
        <v>-2</v>
      </c>
      <c r="R104" s="82">
        <v>0</v>
      </c>
      <c r="S104" s="81">
        <v>5</v>
      </c>
      <c r="T104" s="81">
        <v>1</v>
      </c>
      <c r="U104" s="82">
        <v>0</v>
      </c>
      <c r="V104" s="83">
        <v>-2</v>
      </c>
      <c r="W104" s="81">
        <v>3</v>
      </c>
      <c r="X104" s="83">
        <v>-6</v>
      </c>
      <c r="Y104" s="82">
        <v>0</v>
      </c>
    </row>
    <row r="105" spans="1:25">
      <c r="A105" s="78" t="s">
        <v>82</v>
      </c>
      <c r="B105" s="78" t="s">
        <v>89</v>
      </c>
      <c r="C105" s="84" t="s">
        <v>35</v>
      </c>
      <c r="D105" s="96">
        <v>5</v>
      </c>
      <c r="E105" s="84">
        <v>6</v>
      </c>
      <c r="F105" s="84">
        <v>10</v>
      </c>
      <c r="G105" s="96">
        <v>2</v>
      </c>
      <c r="H105" s="84">
        <v>-10</v>
      </c>
      <c r="I105" s="92">
        <v>3</v>
      </c>
      <c r="J105" s="92">
        <v>1</v>
      </c>
      <c r="K105" s="92">
        <v>4</v>
      </c>
      <c r="L105" s="92">
        <v>-3</v>
      </c>
      <c r="M105" s="94">
        <v>-3</v>
      </c>
      <c r="N105" s="92">
        <v>-3</v>
      </c>
      <c r="O105" s="92">
        <v>-2</v>
      </c>
      <c r="P105" s="92">
        <v>-3</v>
      </c>
      <c r="Q105" s="92">
        <v>8</v>
      </c>
      <c r="R105" s="92">
        <v>1</v>
      </c>
      <c r="S105" s="84">
        <v>0</v>
      </c>
      <c r="T105" s="92">
        <v>-3</v>
      </c>
      <c r="U105" s="84">
        <v>4</v>
      </c>
      <c r="V105" s="94">
        <v>-1</v>
      </c>
      <c r="W105" s="92">
        <v>1</v>
      </c>
      <c r="X105" s="92">
        <v>0</v>
      </c>
      <c r="Y105" s="92">
        <v>8</v>
      </c>
    </row>
    <row r="106" spans="1:25">
      <c r="A106" s="78" t="s">
        <v>26</v>
      </c>
      <c r="B106" s="78" t="s">
        <v>82</v>
      </c>
      <c r="C106" s="80" t="s">
        <v>22</v>
      </c>
      <c r="D106" s="84">
        <v>5</v>
      </c>
      <c r="E106" s="81">
        <v>6</v>
      </c>
      <c r="F106" s="81">
        <v>10</v>
      </c>
      <c r="G106" s="81">
        <v>2</v>
      </c>
      <c r="H106" s="83">
        <v>-10</v>
      </c>
      <c r="I106" s="84">
        <v>3</v>
      </c>
      <c r="J106" s="84">
        <v>1</v>
      </c>
      <c r="K106" s="81">
        <v>4</v>
      </c>
      <c r="L106" s="84">
        <v>-3</v>
      </c>
      <c r="M106" s="84">
        <v>-3</v>
      </c>
      <c r="N106" s="84">
        <v>-3</v>
      </c>
      <c r="O106" s="83">
        <v>-2</v>
      </c>
      <c r="P106" s="84">
        <v>-3</v>
      </c>
      <c r="Q106" s="81">
        <v>8</v>
      </c>
      <c r="R106" s="84">
        <v>1</v>
      </c>
      <c r="S106" s="84">
        <v>0</v>
      </c>
      <c r="T106" s="83">
        <v>-3</v>
      </c>
      <c r="U106" s="84">
        <v>4</v>
      </c>
      <c r="V106" s="83">
        <v>-1</v>
      </c>
      <c r="W106" s="84">
        <v>1</v>
      </c>
      <c r="X106" s="84">
        <v>0</v>
      </c>
      <c r="Y106" s="81">
        <v>8</v>
      </c>
    </row>
    <row r="107" spans="1:25">
      <c r="A107" s="78" t="s">
        <v>59</v>
      </c>
      <c r="B107" s="78" t="s">
        <v>69</v>
      </c>
      <c r="C107" s="80" t="s">
        <v>96</v>
      </c>
      <c r="D107" s="81">
        <f>5</f>
        <v>5</v>
      </c>
      <c r="E107" s="84">
        <v>-1</v>
      </c>
      <c r="F107" s="82">
        <v>0</v>
      </c>
      <c r="G107" s="81">
        <v>3</v>
      </c>
      <c r="H107" s="84">
        <v>2</v>
      </c>
      <c r="I107" s="84">
        <v>-5</v>
      </c>
      <c r="J107" s="81">
        <v>6</v>
      </c>
      <c r="K107" s="81">
        <v>5</v>
      </c>
      <c r="L107" s="81">
        <v>3</v>
      </c>
      <c r="M107" s="81">
        <v>2</v>
      </c>
      <c r="N107" s="81">
        <v>5</v>
      </c>
      <c r="O107" s="81">
        <v>5</v>
      </c>
      <c r="P107" s="84">
        <v>0</v>
      </c>
      <c r="Q107" s="83">
        <v>-1</v>
      </c>
      <c r="R107" s="84">
        <v>3</v>
      </c>
      <c r="S107" s="84">
        <v>7</v>
      </c>
      <c r="T107" s="84">
        <v>2</v>
      </c>
      <c r="U107" s="82">
        <v>0</v>
      </c>
      <c r="V107" s="83">
        <v>-5</v>
      </c>
      <c r="W107" s="84">
        <v>6</v>
      </c>
      <c r="X107" s="83">
        <v>-1</v>
      </c>
      <c r="Y107" s="84">
        <v>1</v>
      </c>
    </row>
    <row r="108" spans="1:25">
      <c r="A108" s="78" t="s">
        <v>55</v>
      </c>
      <c r="B108" s="78" t="s">
        <v>84</v>
      </c>
      <c r="C108" s="80" t="s">
        <v>153</v>
      </c>
      <c r="D108" s="81">
        <v>4</v>
      </c>
      <c r="E108" s="84">
        <v>0</v>
      </c>
      <c r="F108" s="84">
        <v>0</v>
      </c>
      <c r="G108" s="81">
        <v>6</v>
      </c>
      <c r="H108" s="84">
        <v>-3</v>
      </c>
      <c r="I108" s="84">
        <v>-5</v>
      </c>
      <c r="J108" s="84">
        <v>4</v>
      </c>
      <c r="K108" s="84">
        <v>4</v>
      </c>
      <c r="L108" s="84">
        <v>3</v>
      </c>
      <c r="M108" s="84">
        <v>0</v>
      </c>
      <c r="N108" s="84">
        <v>5</v>
      </c>
      <c r="O108" s="81">
        <v>6</v>
      </c>
      <c r="P108" s="81">
        <v>6</v>
      </c>
      <c r="Q108" s="84">
        <v>5</v>
      </c>
      <c r="R108" s="84">
        <v>3</v>
      </c>
      <c r="S108" s="84">
        <v>6</v>
      </c>
      <c r="T108" s="84">
        <v>4</v>
      </c>
      <c r="U108" s="84">
        <v>1</v>
      </c>
      <c r="V108" s="84">
        <v>-3</v>
      </c>
      <c r="W108" s="84">
        <v>1</v>
      </c>
      <c r="X108" s="81">
        <f>1</f>
        <v>1</v>
      </c>
      <c r="Y108" s="84">
        <v>2</v>
      </c>
    </row>
    <row r="109" spans="1:25">
      <c r="A109" s="78" t="s">
        <v>78</v>
      </c>
      <c r="B109" s="78" t="s">
        <v>32</v>
      </c>
      <c r="C109" s="84" t="s">
        <v>3</v>
      </c>
      <c r="D109" s="92">
        <v>5</v>
      </c>
      <c r="E109" s="92">
        <v>4</v>
      </c>
      <c r="F109" s="92">
        <v>2</v>
      </c>
      <c r="G109" s="92">
        <v>8</v>
      </c>
      <c r="H109" s="94">
        <v>-8</v>
      </c>
      <c r="I109" s="92">
        <v>1</v>
      </c>
      <c r="J109" s="92">
        <v>5</v>
      </c>
      <c r="K109" s="92">
        <v>4</v>
      </c>
      <c r="L109" s="92">
        <v>3</v>
      </c>
      <c r="M109" s="96">
        <v>0</v>
      </c>
      <c r="N109" s="94">
        <v>-1</v>
      </c>
      <c r="O109" s="92">
        <v>5</v>
      </c>
      <c r="P109" s="92">
        <v>3</v>
      </c>
      <c r="Q109" s="94">
        <v>-2</v>
      </c>
      <c r="R109" s="96">
        <v>3</v>
      </c>
      <c r="S109" s="92">
        <v>5</v>
      </c>
      <c r="T109" s="92">
        <v>1</v>
      </c>
      <c r="U109" s="96">
        <v>0</v>
      </c>
      <c r="V109" s="94">
        <v>-2</v>
      </c>
      <c r="W109" s="92">
        <v>3</v>
      </c>
      <c r="X109" s="94">
        <v>-6</v>
      </c>
      <c r="Y109" s="96">
        <v>0</v>
      </c>
    </row>
    <row r="110" spans="1:25">
      <c r="A110" s="78" t="s">
        <v>38</v>
      </c>
      <c r="B110" s="78" t="s">
        <v>86</v>
      </c>
      <c r="C110" s="80" t="s">
        <v>162</v>
      </c>
      <c r="D110" s="81">
        <v>4</v>
      </c>
      <c r="E110" s="83">
        <v>-4</v>
      </c>
      <c r="F110" s="83">
        <v>-3</v>
      </c>
      <c r="G110" s="81">
        <v>6</v>
      </c>
      <c r="H110" s="83">
        <v>-4</v>
      </c>
      <c r="I110" s="83">
        <v>-6</v>
      </c>
      <c r="J110" s="81">
        <v>2</v>
      </c>
      <c r="K110" s="81">
        <v>3</v>
      </c>
      <c r="L110" s="81">
        <v>4</v>
      </c>
      <c r="M110" s="83">
        <v>-5</v>
      </c>
      <c r="N110" s="81">
        <v>5</v>
      </c>
      <c r="O110" s="81">
        <v>8</v>
      </c>
      <c r="P110" s="81">
        <v>6</v>
      </c>
      <c r="Q110" s="81">
        <v>2</v>
      </c>
      <c r="R110" s="84">
        <v>1</v>
      </c>
      <c r="S110" s="81">
        <v>5</v>
      </c>
      <c r="T110" s="81">
        <v>4</v>
      </c>
      <c r="U110" s="83">
        <v>-2</v>
      </c>
      <c r="V110" s="83">
        <v>-2</v>
      </c>
      <c r="W110" s="81">
        <v>6</v>
      </c>
      <c r="X110" s="83">
        <v>-3</v>
      </c>
      <c r="Y110" s="81">
        <v>2</v>
      </c>
    </row>
    <row r="111" spans="1:25">
      <c r="A111" s="78" t="s">
        <v>82</v>
      </c>
      <c r="B111" s="78" t="s">
        <v>59</v>
      </c>
      <c r="C111" s="80" t="s">
        <v>171</v>
      </c>
      <c r="D111" s="84">
        <v>4</v>
      </c>
      <c r="E111" s="84">
        <v>-2</v>
      </c>
      <c r="F111" s="84">
        <v>-1</v>
      </c>
      <c r="G111" s="84">
        <v>8</v>
      </c>
      <c r="H111" s="83">
        <v>-6</v>
      </c>
      <c r="I111" s="84">
        <v>1</v>
      </c>
      <c r="J111" s="84">
        <v>3</v>
      </c>
      <c r="K111" s="84">
        <v>4</v>
      </c>
      <c r="L111" s="84">
        <v>5</v>
      </c>
      <c r="M111" s="84">
        <v>-6</v>
      </c>
      <c r="N111" s="84">
        <v>-1</v>
      </c>
      <c r="O111" s="81">
        <v>7</v>
      </c>
      <c r="P111" s="84">
        <v>5</v>
      </c>
      <c r="Q111" s="83">
        <v>-1</v>
      </c>
      <c r="R111" s="84">
        <v>1</v>
      </c>
      <c r="S111" s="81">
        <v>5</v>
      </c>
      <c r="T111" s="84">
        <v>1</v>
      </c>
      <c r="U111" s="84">
        <v>-2</v>
      </c>
      <c r="V111" s="84">
        <v>2</v>
      </c>
      <c r="W111" s="84">
        <v>6</v>
      </c>
      <c r="X111" s="84">
        <v>-5</v>
      </c>
      <c r="Y111" s="84">
        <v>0</v>
      </c>
    </row>
    <row r="112" spans="1:25">
      <c r="A112" s="78" t="s">
        <v>55</v>
      </c>
      <c r="B112" s="78" t="s">
        <v>26</v>
      </c>
      <c r="C112" s="80" t="s">
        <v>29</v>
      </c>
      <c r="D112" s="81">
        <v>5</v>
      </c>
      <c r="E112" s="81">
        <v>6</v>
      </c>
      <c r="F112" s="81">
        <v>10</v>
      </c>
      <c r="G112" s="81">
        <v>2</v>
      </c>
      <c r="H112" s="83">
        <v>-10</v>
      </c>
      <c r="I112" s="84">
        <v>3</v>
      </c>
      <c r="J112" s="81">
        <v>1</v>
      </c>
      <c r="K112" s="81">
        <v>4</v>
      </c>
      <c r="L112" s="83">
        <v>-3</v>
      </c>
      <c r="M112" s="84">
        <v>-3</v>
      </c>
      <c r="N112" s="84">
        <v>-3</v>
      </c>
      <c r="O112" s="83">
        <v>-2</v>
      </c>
      <c r="P112" s="83">
        <v>-3</v>
      </c>
      <c r="Q112" s="81">
        <v>3</v>
      </c>
      <c r="R112" s="81">
        <v>1</v>
      </c>
      <c r="S112" s="84">
        <v>0</v>
      </c>
      <c r="T112" s="83">
        <v>-3</v>
      </c>
      <c r="U112" s="81">
        <v>4</v>
      </c>
      <c r="V112" s="83">
        <v>-1</v>
      </c>
      <c r="W112" s="81">
        <v>1</v>
      </c>
      <c r="X112" s="84">
        <v>0</v>
      </c>
      <c r="Y112" s="81">
        <v>8</v>
      </c>
    </row>
    <row r="113" spans="1:25">
      <c r="A113" s="78" t="s">
        <v>73</v>
      </c>
      <c r="B113" s="78" t="s">
        <v>84</v>
      </c>
      <c r="C113" s="80" t="s">
        <v>176</v>
      </c>
      <c r="D113" s="81">
        <v>2</v>
      </c>
      <c r="E113" s="81">
        <v>1</v>
      </c>
      <c r="F113" s="83">
        <v>-2</v>
      </c>
      <c r="G113" s="81">
        <v>2</v>
      </c>
      <c r="H113" s="81">
        <v>2</v>
      </c>
      <c r="I113" s="81">
        <v>2</v>
      </c>
      <c r="J113" s="81">
        <v>2</v>
      </c>
      <c r="K113" s="81">
        <v>2</v>
      </c>
      <c r="L113" s="81">
        <v>5</v>
      </c>
      <c r="M113" s="83">
        <v>-2</v>
      </c>
      <c r="N113" s="81">
        <f>2</f>
        <v>2</v>
      </c>
      <c r="O113" s="81">
        <v>2</v>
      </c>
      <c r="P113" s="81">
        <v>1</v>
      </c>
      <c r="Q113" s="83">
        <v>-2</v>
      </c>
      <c r="R113" s="84">
        <v>2</v>
      </c>
      <c r="S113" s="81">
        <v>4</v>
      </c>
      <c r="T113" s="82">
        <v>0</v>
      </c>
      <c r="U113" s="82">
        <v>0</v>
      </c>
      <c r="V113" s="81">
        <v>2</v>
      </c>
      <c r="W113" s="81">
        <v>1</v>
      </c>
      <c r="X113" s="82">
        <v>0</v>
      </c>
      <c r="Y113" s="81">
        <v>1</v>
      </c>
    </row>
    <row r="114" spans="1:25">
      <c r="A114" s="78" t="s">
        <v>59</v>
      </c>
      <c r="B114" s="78" t="s">
        <v>73</v>
      </c>
      <c r="C114" s="80" t="s">
        <v>181</v>
      </c>
      <c r="D114" s="81">
        <v>7</v>
      </c>
      <c r="E114" s="84">
        <v>-6</v>
      </c>
      <c r="F114" s="83">
        <v>-2</v>
      </c>
      <c r="G114" s="81">
        <v>6</v>
      </c>
      <c r="H114" s="82">
        <v>0</v>
      </c>
      <c r="I114" s="83">
        <v>-4</v>
      </c>
      <c r="J114" s="81">
        <v>4</v>
      </c>
      <c r="K114" s="81">
        <v>4</v>
      </c>
      <c r="L114" s="84">
        <v>2</v>
      </c>
      <c r="M114" s="83">
        <v>-2</v>
      </c>
      <c r="N114" s="81">
        <f>5</f>
        <v>5</v>
      </c>
      <c r="O114" s="81">
        <v>7</v>
      </c>
      <c r="P114" s="82">
        <v>0</v>
      </c>
      <c r="Q114" s="83">
        <v>-2</v>
      </c>
      <c r="R114" s="84">
        <v>1</v>
      </c>
      <c r="S114" s="84">
        <v>5</v>
      </c>
      <c r="T114" s="81">
        <v>2</v>
      </c>
      <c r="U114" s="83">
        <v>-3</v>
      </c>
      <c r="V114" s="83">
        <v>-2</v>
      </c>
      <c r="W114" s="81">
        <v>8</v>
      </c>
      <c r="X114" s="83">
        <v>-4</v>
      </c>
      <c r="Y114" s="84">
        <v>0</v>
      </c>
    </row>
    <row r="115" spans="1:25">
      <c r="A115" s="78" t="s">
        <v>82</v>
      </c>
      <c r="B115" s="78" t="s">
        <v>86</v>
      </c>
      <c r="C115" s="80" t="s">
        <v>163</v>
      </c>
      <c r="D115" s="81">
        <v>4</v>
      </c>
      <c r="E115" s="84">
        <v>-4</v>
      </c>
      <c r="F115" s="83">
        <v>-3</v>
      </c>
      <c r="G115" s="81">
        <v>6</v>
      </c>
      <c r="H115" s="83">
        <v>-4</v>
      </c>
      <c r="I115" s="83">
        <v>-6</v>
      </c>
      <c r="J115" s="81">
        <v>2</v>
      </c>
      <c r="K115" s="81">
        <v>3</v>
      </c>
      <c r="L115" s="81">
        <v>4</v>
      </c>
      <c r="M115" s="83">
        <v>-5</v>
      </c>
      <c r="N115" s="81">
        <v>5</v>
      </c>
      <c r="O115" s="81">
        <v>8</v>
      </c>
      <c r="P115" s="81">
        <v>6</v>
      </c>
      <c r="Q115" s="84">
        <v>2</v>
      </c>
      <c r="R115" s="84">
        <v>1</v>
      </c>
      <c r="S115" s="81">
        <v>5</v>
      </c>
      <c r="T115" s="84">
        <v>4</v>
      </c>
      <c r="U115" s="84">
        <v>-2</v>
      </c>
      <c r="V115" s="83">
        <v>-2</v>
      </c>
      <c r="W115" s="81">
        <v>6</v>
      </c>
      <c r="X115" s="83">
        <v>-3</v>
      </c>
      <c r="Y115" s="84">
        <v>2</v>
      </c>
    </row>
    <row r="116" spans="1:25">
      <c r="A116" s="78" t="s">
        <v>85</v>
      </c>
      <c r="B116" s="78" t="s">
        <v>69</v>
      </c>
      <c r="C116" s="84" t="s">
        <v>36</v>
      </c>
      <c r="D116" s="92">
        <v>4</v>
      </c>
      <c r="E116" s="96">
        <v>5</v>
      </c>
      <c r="F116" s="84">
        <v>-1</v>
      </c>
      <c r="G116" s="84">
        <v>8</v>
      </c>
      <c r="H116" s="92">
        <v>-2</v>
      </c>
      <c r="I116" s="92">
        <v>3</v>
      </c>
      <c r="J116" s="92">
        <v>8</v>
      </c>
      <c r="K116" s="96">
        <v>4</v>
      </c>
      <c r="L116" s="84">
        <v>1</v>
      </c>
      <c r="M116" s="84">
        <v>3</v>
      </c>
      <c r="N116" s="92">
        <v>2</v>
      </c>
      <c r="O116" s="94">
        <v>6</v>
      </c>
      <c r="P116" s="94">
        <v>6</v>
      </c>
      <c r="Q116" s="92">
        <v>0</v>
      </c>
      <c r="R116" s="84">
        <v>3</v>
      </c>
      <c r="S116" s="92">
        <v>3</v>
      </c>
      <c r="T116" s="84">
        <v>3</v>
      </c>
      <c r="U116" s="84">
        <v>-2</v>
      </c>
      <c r="V116" s="94">
        <v>3</v>
      </c>
      <c r="W116" s="92">
        <v>-2</v>
      </c>
      <c r="X116" s="84">
        <v>2</v>
      </c>
      <c r="Y116" s="84">
        <v>2</v>
      </c>
    </row>
    <row r="117" spans="1:25">
      <c r="A117" s="78" t="s">
        <v>90</v>
      </c>
      <c r="B117" s="78" t="s">
        <v>78</v>
      </c>
      <c r="C117" s="80" t="s">
        <v>164</v>
      </c>
      <c r="D117" s="81">
        <v>2</v>
      </c>
      <c r="E117" s="82">
        <v>0</v>
      </c>
      <c r="F117" s="84">
        <v>2</v>
      </c>
      <c r="G117" s="84">
        <v>3</v>
      </c>
      <c r="H117" s="81">
        <v>5</v>
      </c>
      <c r="I117" s="81">
        <v>5</v>
      </c>
      <c r="J117" s="81">
        <v>3</v>
      </c>
      <c r="K117" s="82">
        <v>0</v>
      </c>
      <c r="L117" s="84">
        <v>2</v>
      </c>
      <c r="M117" s="84">
        <v>4</v>
      </c>
      <c r="N117" s="81">
        <v>2</v>
      </c>
      <c r="O117" s="83">
        <v>-3</v>
      </c>
      <c r="P117" s="83">
        <v>-1</v>
      </c>
      <c r="Q117" s="81">
        <v>1</v>
      </c>
      <c r="R117" s="84">
        <v>3</v>
      </c>
      <c r="S117" s="81">
        <v>5</v>
      </c>
      <c r="T117" s="84">
        <v>-3</v>
      </c>
      <c r="U117" s="84">
        <v>2</v>
      </c>
      <c r="V117" s="83">
        <v>-3</v>
      </c>
      <c r="W117" s="81">
        <v>3</v>
      </c>
      <c r="X117" s="84">
        <v>-4</v>
      </c>
      <c r="Y117" s="84">
        <v>1</v>
      </c>
    </row>
    <row r="118" spans="1:25">
      <c r="A118" s="78" t="s">
        <v>89</v>
      </c>
      <c r="B118" s="78" t="s">
        <v>59</v>
      </c>
      <c r="C118" s="80" t="s">
        <v>148</v>
      </c>
      <c r="D118" s="84">
        <v>3</v>
      </c>
      <c r="E118" s="84">
        <v>4</v>
      </c>
      <c r="F118" s="83">
        <v>-3</v>
      </c>
      <c r="G118" s="81">
        <v>8</v>
      </c>
      <c r="H118" s="84">
        <v>-3</v>
      </c>
      <c r="I118" s="84">
        <v>1</v>
      </c>
      <c r="J118" s="81">
        <v>8</v>
      </c>
      <c r="K118" s="84">
        <v>4</v>
      </c>
      <c r="L118" s="84">
        <v>0</v>
      </c>
      <c r="M118" s="84">
        <v>2</v>
      </c>
      <c r="N118" s="84">
        <v>2</v>
      </c>
      <c r="O118" s="81">
        <v>3</v>
      </c>
      <c r="P118" s="81">
        <f>3</f>
        <v>3</v>
      </c>
      <c r="Q118" s="84">
        <v>-5</v>
      </c>
      <c r="R118" s="84">
        <v>2</v>
      </c>
      <c r="S118" s="84">
        <v>2</v>
      </c>
      <c r="T118" s="84">
        <v>2</v>
      </c>
      <c r="U118" s="84">
        <v>-3</v>
      </c>
      <c r="V118" s="84">
        <v>3</v>
      </c>
      <c r="W118" s="81">
        <v>3</v>
      </c>
      <c r="X118" s="83">
        <v>-3</v>
      </c>
      <c r="Y118" s="84">
        <v>3</v>
      </c>
    </row>
    <row r="119" spans="1:25">
      <c r="A119" s="78" t="s">
        <v>90</v>
      </c>
      <c r="B119" s="78" t="s">
        <v>59</v>
      </c>
      <c r="C119" s="80" t="s">
        <v>115</v>
      </c>
      <c r="D119" s="84">
        <v>5</v>
      </c>
      <c r="E119" s="84">
        <v>-1</v>
      </c>
      <c r="F119" s="84">
        <v>0</v>
      </c>
      <c r="G119" s="84">
        <v>3</v>
      </c>
      <c r="H119" s="84">
        <v>2</v>
      </c>
      <c r="I119" s="84">
        <v>-5</v>
      </c>
      <c r="J119" s="84">
        <v>6</v>
      </c>
      <c r="K119" s="81">
        <f>5</f>
        <v>5</v>
      </c>
      <c r="L119" s="81">
        <v>3</v>
      </c>
      <c r="M119" s="84">
        <v>2</v>
      </c>
      <c r="N119" s="84">
        <v>5</v>
      </c>
      <c r="O119" s="84">
        <v>5</v>
      </c>
      <c r="P119" s="82">
        <v>0</v>
      </c>
      <c r="Q119" s="84">
        <v>-1</v>
      </c>
      <c r="R119" s="84">
        <v>3</v>
      </c>
      <c r="S119" s="81">
        <v>7</v>
      </c>
      <c r="T119" s="84">
        <v>2</v>
      </c>
      <c r="U119" s="84">
        <v>0</v>
      </c>
      <c r="V119" s="83">
        <v>-5</v>
      </c>
      <c r="W119" s="84">
        <v>6</v>
      </c>
      <c r="X119" s="83">
        <v>-1</v>
      </c>
      <c r="Y119" s="84">
        <v>3</v>
      </c>
    </row>
    <row r="120" spans="1:25">
      <c r="A120" s="78" t="s">
        <v>32</v>
      </c>
      <c r="B120" s="78" t="s">
        <v>59</v>
      </c>
      <c r="C120" s="80" t="s">
        <v>24</v>
      </c>
      <c r="D120" s="81">
        <v>2</v>
      </c>
      <c r="E120" s="81">
        <v>3</v>
      </c>
      <c r="F120" s="81">
        <v>3</v>
      </c>
      <c r="G120" s="81">
        <v>3</v>
      </c>
      <c r="H120" s="81">
        <v>1</v>
      </c>
      <c r="I120" s="83">
        <v>-2</v>
      </c>
      <c r="J120" s="81">
        <v>6</v>
      </c>
      <c r="K120" s="81">
        <v>4</v>
      </c>
      <c r="L120" s="81">
        <v>4</v>
      </c>
      <c r="M120" s="81">
        <v>3</v>
      </c>
      <c r="N120" s="81">
        <v>4</v>
      </c>
      <c r="O120" s="81">
        <v>6</v>
      </c>
      <c r="P120" s="81">
        <v>6</v>
      </c>
      <c r="Q120" s="81">
        <v>4</v>
      </c>
      <c r="R120" s="84">
        <v>4</v>
      </c>
      <c r="S120" s="81">
        <v>7</v>
      </c>
      <c r="T120" s="81">
        <v>2</v>
      </c>
      <c r="U120" s="81">
        <v>2</v>
      </c>
      <c r="V120" s="83">
        <v>-2</v>
      </c>
      <c r="W120" s="83">
        <v>-1</v>
      </c>
      <c r="X120" s="81">
        <v>3</v>
      </c>
      <c r="Y120" s="81">
        <v>3</v>
      </c>
    </row>
    <row r="121" spans="1:25">
      <c r="A121" s="78" t="s">
        <v>65</v>
      </c>
      <c r="B121" s="78" t="s">
        <v>78</v>
      </c>
      <c r="C121" s="80" t="s">
        <v>91</v>
      </c>
      <c r="D121" s="81">
        <f>3</f>
        <v>3</v>
      </c>
      <c r="E121" s="81">
        <v>1</v>
      </c>
      <c r="F121" s="81">
        <f>2</f>
        <v>2</v>
      </c>
      <c r="G121" s="81">
        <v>4</v>
      </c>
      <c r="H121" s="81">
        <v>1</v>
      </c>
      <c r="I121" s="81">
        <v>2</v>
      </c>
      <c r="J121" s="81">
        <v>4</v>
      </c>
      <c r="K121" s="81">
        <f>2</f>
        <v>2</v>
      </c>
      <c r="L121" s="81">
        <v>1</v>
      </c>
      <c r="M121" s="81">
        <v>4</v>
      </c>
      <c r="N121" s="81">
        <v>2</v>
      </c>
      <c r="O121" s="81">
        <f>4</f>
        <v>4</v>
      </c>
      <c r="P121" s="81">
        <f>3</f>
        <v>3</v>
      </c>
      <c r="Q121" s="83">
        <v>-2</v>
      </c>
      <c r="R121" s="81">
        <v>4</v>
      </c>
      <c r="S121" s="81">
        <f>3</f>
        <v>3</v>
      </c>
      <c r="T121" s="92">
        <v>6</v>
      </c>
      <c r="U121" s="81">
        <f>4</f>
        <v>4</v>
      </c>
      <c r="V121" s="81">
        <v>2</v>
      </c>
      <c r="W121" s="83">
        <v>-2</v>
      </c>
      <c r="X121" s="81">
        <v>7</v>
      </c>
      <c r="Y121" s="83">
        <v>-3</v>
      </c>
    </row>
    <row r="122" spans="1:25">
      <c r="A122" s="78" t="s">
        <v>89</v>
      </c>
      <c r="B122" s="78" t="s">
        <v>88</v>
      </c>
      <c r="C122" s="84" t="s">
        <v>152</v>
      </c>
      <c r="D122" s="96">
        <v>1</v>
      </c>
      <c r="E122" s="92">
        <v>0</v>
      </c>
      <c r="F122" s="92">
        <v>-3</v>
      </c>
      <c r="G122" s="96">
        <v>1</v>
      </c>
      <c r="H122" s="92">
        <v>-4</v>
      </c>
      <c r="I122" s="94">
        <v>8</v>
      </c>
      <c r="J122" s="92">
        <v>6</v>
      </c>
      <c r="K122" s="92">
        <v>3</v>
      </c>
      <c r="L122" s="92">
        <v>5</v>
      </c>
      <c r="M122" s="92">
        <v>-1</v>
      </c>
      <c r="N122" s="92">
        <v>3</v>
      </c>
      <c r="O122" s="92">
        <v>0</v>
      </c>
      <c r="P122" s="92">
        <v>7</v>
      </c>
      <c r="Q122" s="94">
        <v>-2</v>
      </c>
      <c r="R122" s="84">
        <v>0</v>
      </c>
      <c r="S122" s="92">
        <v>1</v>
      </c>
      <c r="T122" s="92">
        <v>9</v>
      </c>
      <c r="U122" s="92">
        <v>5</v>
      </c>
      <c r="V122" s="94">
        <v>-3</v>
      </c>
      <c r="W122" s="92">
        <v>-1</v>
      </c>
      <c r="X122" s="92">
        <v>-1</v>
      </c>
      <c r="Y122" s="92">
        <v>1</v>
      </c>
    </row>
    <row r="123" spans="1:25">
      <c r="A123" s="78" t="s">
        <v>89</v>
      </c>
      <c r="B123" s="78" t="s">
        <v>78</v>
      </c>
      <c r="C123" s="80" t="s">
        <v>143</v>
      </c>
      <c r="D123" s="82">
        <v>0</v>
      </c>
      <c r="E123" s="81">
        <v>2</v>
      </c>
      <c r="F123" s="81">
        <v>1</v>
      </c>
      <c r="G123" s="82">
        <v>0</v>
      </c>
      <c r="H123" s="81">
        <v>1</v>
      </c>
      <c r="I123" s="83">
        <v>-2</v>
      </c>
      <c r="J123" s="81">
        <f>4</f>
        <v>4</v>
      </c>
      <c r="K123" s="81">
        <v>2</v>
      </c>
      <c r="L123" s="81">
        <v>7</v>
      </c>
      <c r="M123" s="81">
        <v>1</v>
      </c>
      <c r="N123" s="81">
        <v>2</v>
      </c>
      <c r="O123" s="81">
        <v>3</v>
      </c>
      <c r="P123" s="81">
        <v>4</v>
      </c>
      <c r="Q123" s="83">
        <v>-1</v>
      </c>
      <c r="R123" s="84">
        <v>3</v>
      </c>
      <c r="S123" s="81">
        <v>5</v>
      </c>
      <c r="T123" s="81">
        <v>1</v>
      </c>
      <c r="U123" s="81">
        <f>1</f>
        <v>1</v>
      </c>
      <c r="V123" s="83">
        <v>-2</v>
      </c>
      <c r="W123" s="81">
        <v>1</v>
      </c>
      <c r="X123" s="81">
        <f>1</f>
        <v>1</v>
      </c>
      <c r="Y123" s="81">
        <v>4</v>
      </c>
    </row>
    <row r="124" spans="1:25" ht="15" customHeight="1">
      <c r="A124" s="202" t="s">
        <v>26</v>
      </c>
      <c r="B124" s="202" t="s">
        <v>69</v>
      </c>
      <c r="C124" s="201" t="s">
        <v>604</v>
      </c>
      <c r="D124" s="203">
        <v>2</v>
      </c>
      <c r="E124" s="204">
        <v>5</v>
      </c>
      <c r="F124" s="203">
        <v>-1</v>
      </c>
      <c r="G124" s="203">
        <v>3</v>
      </c>
      <c r="H124" s="205">
        <v>3</v>
      </c>
      <c r="I124" s="203">
        <v>-5</v>
      </c>
      <c r="J124" s="203">
        <v>3</v>
      </c>
      <c r="K124" s="203">
        <v>4</v>
      </c>
      <c r="L124" s="201">
        <v>4</v>
      </c>
      <c r="M124" s="205">
        <v>0</v>
      </c>
      <c r="N124" s="204">
        <v>4</v>
      </c>
      <c r="O124" s="205">
        <v>5</v>
      </c>
      <c r="P124" s="203">
        <v>3</v>
      </c>
      <c r="Q124" s="203">
        <v>1</v>
      </c>
      <c r="R124" s="201">
        <v>2</v>
      </c>
      <c r="S124" s="204">
        <v>6</v>
      </c>
      <c r="T124" s="203">
        <v>4</v>
      </c>
      <c r="U124" s="203">
        <v>-2</v>
      </c>
      <c r="V124" s="205">
        <v>-2</v>
      </c>
      <c r="W124" s="203">
        <v>5</v>
      </c>
      <c r="X124" s="205">
        <v>1</v>
      </c>
      <c r="Y124" s="203">
        <v>5</v>
      </c>
    </row>
  </sheetData>
  <autoFilter ref="A1:Y123" xr:uid="{00000000-0009-0000-0000-000004000000}"/>
  <conditionalFormatting sqref="A2:B2">
    <cfRule type="cellIs" dxfId="73" priority="1" operator="lessThan">
      <formula>0</formula>
    </cfRule>
  </conditionalFormatting>
  <conditionalFormatting sqref="A2:B2">
    <cfRule type="cellIs" dxfId="72" priority="2" operator="greaterThan">
      <formula>0</formula>
    </cfRule>
  </conditionalFormatting>
  <conditionalFormatting sqref="A2:B2">
    <cfRule type="cellIs" dxfId="71" priority="3" operator="equal">
      <formula>0</formula>
    </cfRule>
  </conditionalFormatting>
  <conditionalFormatting sqref="A2:B2">
    <cfRule type="cellIs" dxfId="70" priority="4" operator="lessThan">
      <formula>0</formula>
    </cfRule>
  </conditionalFormatting>
  <conditionalFormatting sqref="A2:B2">
    <cfRule type="cellIs" dxfId="69" priority="5" operator="greaterThan">
      <formula>0</formula>
    </cfRule>
  </conditionalFormatting>
  <conditionalFormatting sqref="A2:B2">
    <cfRule type="cellIs" dxfId="68" priority="6" operator="equal">
      <formula>0</formula>
    </cfRule>
  </conditionalFormatting>
  <conditionalFormatting sqref="A2:B2">
    <cfRule type="expression" dxfId="67" priority="7">
      <formula>LEFT(#REF!,LEN(#REF!)-1)=#REF!</formula>
    </cfRule>
  </conditionalFormatting>
  <conditionalFormatting sqref="A2:B2">
    <cfRule type="expression" dxfId="66" priority="8">
      <formula>LEFT(#REF!,LEN(#REF!)-1)=#REF!</formula>
    </cfRule>
  </conditionalFormatting>
  <conditionalFormatting sqref="C109:Y112">
    <cfRule type="cellIs" dxfId="65" priority="9" operator="greaterThan">
      <formula>0</formula>
    </cfRule>
  </conditionalFormatting>
  <conditionalFormatting sqref="C109:Y112">
    <cfRule type="cellIs" dxfId="64" priority="10" operator="lessThan">
      <formula>0</formula>
    </cfRule>
  </conditionalFormatting>
  <conditionalFormatting sqref="C109:Y112">
    <cfRule type="cellIs" dxfId="63" priority="11" operator="equal">
      <formula>0</formula>
    </cfRule>
  </conditionalFormatting>
  <conditionalFormatting sqref="C2">
    <cfRule type="cellIs" dxfId="62" priority="12" operator="lessThan">
      <formula>0</formula>
    </cfRule>
  </conditionalFormatting>
  <conditionalFormatting sqref="C2">
    <cfRule type="cellIs" dxfId="61" priority="13" operator="greaterThan">
      <formula>0</formula>
    </cfRule>
  </conditionalFormatting>
  <conditionalFormatting sqref="C2">
    <cfRule type="expression" dxfId="60" priority="14">
      <formula>LEFT($C:$C,LEN($C:$C)-1)=$1:$1</formula>
    </cfRule>
  </conditionalFormatting>
  <conditionalFormatting sqref="C2">
    <cfRule type="cellIs" dxfId="59" priority="15" operator="equal">
      <formula>0</formula>
    </cfRule>
  </conditionalFormatting>
  <conditionalFormatting sqref="C2">
    <cfRule type="cellIs" dxfId="58" priority="16" operator="lessThan">
      <formula>0</formula>
    </cfRule>
  </conditionalFormatting>
  <conditionalFormatting sqref="C2">
    <cfRule type="cellIs" dxfId="57" priority="17" operator="greaterThan">
      <formula>0</formula>
    </cfRule>
  </conditionalFormatting>
  <conditionalFormatting sqref="C2">
    <cfRule type="expression" dxfId="56" priority="18">
      <formula>LEFT($C:$C,LEN($C:$C)-1)=$1:$1</formula>
    </cfRule>
  </conditionalFormatting>
  <conditionalFormatting sqref="C2">
    <cfRule type="cellIs" dxfId="55" priority="19" operator="equal">
      <formula>0</formula>
    </cfRule>
  </conditionalFormatting>
  <conditionalFormatting sqref="C1:Y123">
    <cfRule type="cellIs" dxfId="54" priority="20" operator="greaterThan">
      <formula>0</formula>
    </cfRule>
  </conditionalFormatting>
  <conditionalFormatting sqref="C1:Y123">
    <cfRule type="cellIs" dxfId="53" priority="21" operator="lessThan">
      <formula>0</formula>
    </cfRule>
  </conditionalFormatting>
  <conditionalFormatting sqref="C1:Y123">
    <cfRule type="cellIs" dxfId="52" priority="22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"/>
  <sheetViews>
    <sheetView workbookViewId="0"/>
  </sheetViews>
  <sheetFormatPr defaultColWidth="14.42578125" defaultRowHeight="15" customHeight="1"/>
  <sheetData>
    <row r="1" spans="1:5">
      <c r="B1" s="1" t="s">
        <v>204</v>
      </c>
      <c r="C1" s="1" t="s">
        <v>205</v>
      </c>
      <c r="D1" s="1" t="s">
        <v>206</v>
      </c>
      <c r="E1" s="1" t="s">
        <v>205</v>
      </c>
    </row>
    <row r="2" spans="1:5">
      <c r="A2" s="93" t="s">
        <v>208</v>
      </c>
      <c r="B2" s="95">
        <f t="array" ref="B2">INDEX(DontTouchThis!$W$22:$AA$38,MATCH(A2,DontTouchThis!$W$22:$W$38,0),2)</f>
        <v>43655</v>
      </c>
      <c r="C2" s="55">
        <v>3</v>
      </c>
      <c r="D2" s="98">
        <f t="array" ref="D2">INDEX(DontTouchThis!$W$22:$AA$38,MATCH(A2,DontTouchThis!$W$22:$W$38,0),4)</f>
        <v>43352</v>
      </c>
      <c r="E2" s="55">
        <v>8</v>
      </c>
    </row>
    <row r="3" spans="1:5">
      <c r="A3" s="93" t="s">
        <v>212</v>
      </c>
      <c r="B3" s="100" t="str">
        <f t="array" ref="B3">INDEX(DontTouchThis!$W$22:$AA$38,MATCH(A3,DontTouchThis!$W$22:$W$38,0),2)</f>
        <v xml:space="preserve">8S-4 </v>
      </c>
      <c r="C3" s="55">
        <v>4</v>
      </c>
      <c r="D3" s="100" t="str">
        <f t="array" ref="D3">INDEX(DontTouchThis!$W$22:$AA$38,MATCH(A3,DontTouchThis!$W$22:$W$38,0),4)</f>
        <v>9-S1</v>
      </c>
      <c r="E3" s="55">
        <v>8</v>
      </c>
    </row>
    <row r="4" spans="1:5">
      <c r="A4" s="93" t="s">
        <v>213</v>
      </c>
      <c r="B4" s="95">
        <f t="array" ref="B4">INDEX(DontTouchThis!$W$22:$AA$38,MATCH(A4,DontTouchThis!$W$22:$W$38,0),2)</f>
        <v>43588</v>
      </c>
      <c r="C4" s="55">
        <v>4</v>
      </c>
      <c r="D4" s="100" t="str">
        <f t="array" ref="D4">INDEX(DontTouchThis!$W$22:$AA$38,MATCH(A4,DontTouchThis!$W$22:$W$38,0),4)</f>
        <v>9-S4</v>
      </c>
      <c r="E4" s="55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DontTouchThis!$W$23:$W$38</xm:f>
          </x14:formula1>
          <xm:sqref>A2:A4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000"/>
  <sheetViews>
    <sheetView workbookViewId="0"/>
  </sheetViews>
  <sheetFormatPr defaultColWidth="14.42578125" defaultRowHeight="15" customHeight="1"/>
  <cols>
    <col min="1" max="1" width="18.7109375" customWidth="1"/>
    <col min="2" max="2" width="11" customWidth="1"/>
  </cols>
  <sheetData>
    <row r="1" spans="1:6">
      <c r="A1" s="104"/>
      <c r="B1" s="1" t="s">
        <v>214</v>
      </c>
    </row>
    <row r="2" spans="1:6">
      <c r="A2" s="104"/>
      <c r="B2" s="105">
        <v>43439</v>
      </c>
      <c r="C2" s="1" t="s">
        <v>215</v>
      </c>
    </row>
    <row r="3" spans="1:6">
      <c r="A3" s="106" t="s">
        <v>216</v>
      </c>
      <c r="B3" s="105">
        <v>43440</v>
      </c>
      <c r="C3" s="1" t="s">
        <v>217</v>
      </c>
    </row>
    <row r="4" spans="1:6">
      <c r="A4" s="106" t="s">
        <v>218</v>
      </c>
      <c r="B4" s="105">
        <v>43440</v>
      </c>
      <c r="C4" s="1" t="s">
        <v>219</v>
      </c>
    </row>
    <row r="5" spans="1:6">
      <c r="A5" s="106" t="s">
        <v>220</v>
      </c>
      <c r="B5" s="107">
        <v>43444</v>
      </c>
      <c r="C5" s="1" t="s">
        <v>221</v>
      </c>
      <c r="F5" s="1" t="s">
        <v>222</v>
      </c>
    </row>
    <row r="6" spans="1:6">
      <c r="A6" s="106" t="s">
        <v>223</v>
      </c>
      <c r="B6" s="107">
        <v>43444</v>
      </c>
      <c r="C6" s="1" t="s">
        <v>224</v>
      </c>
      <c r="F6" s="1" t="s">
        <v>225</v>
      </c>
    </row>
    <row r="7" spans="1:6">
      <c r="A7" s="104"/>
      <c r="C7" s="1" t="s">
        <v>226</v>
      </c>
      <c r="F7" s="1" t="s">
        <v>227</v>
      </c>
    </row>
    <row r="8" spans="1:6">
      <c r="A8" s="104"/>
      <c r="C8" s="1" t="s">
        <v>228</v>
      </c>
      <c r="F8" s="1" t="s">
        <v>229</v>
      </c>
    </row>
    <row r="9" spans="1:6">
      <c r="A9" s="104"/>
      <c r="B9" s="107">
        <v>43445</v>
      </c>
      <c r="C9" s="1" t="s">
        <v>230</v>
      </c>
      <c r="F9" s="1" t="s">
        <v>231</v>
      </c>
    </row>
    <row r="10" spans="1:6">
      <c r="A10" s="106" t="s">
        <v>232</v>
      </c>
      <c r="C10" s="1" t="s">
        <v>233</v>
      </c>
      <c r="F10" s="1" t="s">
        <v>234</v>
      </c>
    </row>
    <row r="11" spans="1:6">
      <c r="A11" s="106" t="s">
        <v>235</v>
      </c>
      <c r="B11" s="107">
        <v>43446</v>
      </c>
      <c r="C11" s="1" t="s">
        <v>236</v>
      </c>
    </row>
    <row r="12" spans="1:6">
      <c r="A12" s="106" t="s">
        <v>237</v>
      </c>
      <c r="B12" s="107">
        <v>43448</v>
      </c>
      <c r="C12" s="1" t="s">
        <v>236</v>
      </c>
    </row>
    <row r="13" spans="1:6">
      <c r="A13" s="106" t="s">
        <v>238</v>
      </c>
      <c r="B13" s="107">
        <v>43450</v>
      </c>
      <c r="C13" s="1" t="s">
        <v>239</v>
      </c>
      <c r="F13" s="1" t="s">
        <v>240</v>
      </c>
    </row>
    <row r="14" spans="1:6">
      <c r="A14" s="106" t="s">
        <v>241</v>
      </c>
      <c r="B14" s="107">
        <v>43451</v>
      </c>
      <c r="C14" s="1" t="s">
        <v>236</v>
      </c>
    </row>
    <row r="15" spans="1:6">
      <c r="A15" s="106" t="s">
        <v>242</v>
      </c>
      <c r="C15" s="1" t="s">
        <v>243</v>
      </c>
      <c r="F15" s="1" t="s">
        <v>244</v>
      </c>
    </row>
    <row r="16" spans="1:6">
      <c r="A16" s="106">
        <v>0.79400000000000004</v>
      </c>
      <c r="C16" s="1" t="s">
        <v>245</v>
      </c>
      <c r="F16" s="1" t="s">
        <v>246</v>
      </c>
    </row>
    <row r="17" spans="1:6">
      <c r="A17" s="106">
        <v>0.79810000000000003</v>
      </c>
      <c r="B17" s="107">
        <v>43453</v>
      </c>
      <c r="C17" s="1" t="s">
        <v>236</v>
      </c>
    </row>
    <row r="18" spans="1:6">
      <c r="A18" s="106">
        <v>0.79090000000000005</v>
      </c>
      <c r="C18" s="1" t="s">
        <v>247</v>
      </c>
    </row>
    <row r="19" spans="1:6">
      <c r="A19" s="106">
        <v>0.79700000000000004</v>
      </c>
      <c r="C19" s="1" t="s">
        <v>248</v>
      </c>
    </row>
    <row r="20" spans="1:6">
      <c r="A20" s="106">
        <v>0.79700000000000004</v>
      </c>
      <c r="C20" s="1" t="s">
        <v>249</v>
      </c>
      <c r="F20" s="1" t="s">
        <v>250</v>
      </c>
    </row>
    <row r="21" spans="1:6">
      <c r="A21" s="106">
        <v>0.79700000000000004</v>
      </c>
      <c r="C21" s="1" t="s">
        <v>251</v>
      </c>
      <c r="F21" s="1" t="s">
        <v>252</v>
      </c>
    </row>
    <row r="22" spans="1:6">
      <c r="A22" s="106">
        <v>0.91720000000000002</v>
      </c>
      <c r="C22" s="1" t="s">
        <v>236</v>
      </c>
      <c r="F22" s="1" t="s">
        <v>253</v>
      </c>
    </row>
    <row r="23" spans="1:6">
      <c r="A23" s="106">
        <v>0.92810000000000004</v>
      </c>
      <c r="C23" s="1" t="s">
        <v>236</v>
      </c>
      <c r="F23" s="1" t="s">
        <v>254</v>
      </c>
    </row>
    <row r="24" spans="1:6">
      <c r="A24" s="106">
        <v>0.94840000000000002</v>
      </c>
      <c r="C24" s="1" t="s">
        <v>255</v>
      </c>
      <c r="F24" s="1" t="s">
        <v>256</v>
      </c>
    </row>
    <row r="25" spans="1:6">
      <c r="A25" s="106">
        <v>0.94</v>
      </c>
      <c r="B25" s="107">
        <v>43454</v>
      </c>
      <c r="C25" s="1" t="s">
        <v>257</v>
      </c>
    </row>
    <row r="26" spans="1:6">
      <c r="A26" s="106">
        <v>0.94159999999999999</v>
      </c>
      <c r="C26" s="1" t="s">
        <v>258</v>
      </c>
      <c r="F26" s="1" t="s">
        <v>259</v>
      </c>
    </row>
    <row r="27" spans="1:6">
      <c r="A27" s="106">
        <v>0.94730000000000003</v>
      </c>
      <c r="B27" s="107">
        <v>43455</v>
      </c>
      <c r="C27" s="1" t="s">
        <v>260</v>
      </c>
    </row>
    <row r="28" spans="1:6">
      <c r="A28" s="106">
        <v>0.9577</v>
      </c>
      <c r="B28" s="107">
        <v>43456</v>
      </c>
      <c r="C28" s="1" t="s">
        <v>261</v>
      </c>
    </row>
    <row r="29" spans="1:6">
      <c r="A29" s="104"/>
      <c r="B29" s="107">
        <v>43457</v>
      </c>
      <c r="C29" s="1" t="s">
        <v>261</v>
      </c>
    </row>
    <row r="30" spans="1:6">
      <c r="A30" s="106">
        <v>0.96819999999999995</v>
      </c>
      <c r="B30" s="107">
        <v>43459</v>
      </c>
      <c r="C30" s="1" t="s">
        <v>262</v>
      </c>
      <c r="F30" s="1" t="s">
        <v>263</v>
      </c>
    </row>
    <row r="31" spans="1:6">
      <c r="A31" s="106">
        <v>0.97140000000000004</v>
      </c>
      <c r="B31" s="107">
        <v>43460</v>
      </c>
      <c r="C31" s="1" t="s">
        <v>264</v>
      </c>
      <c r="F31" s="1" t="s">
        <v>265</v>
      </c>
    </row>
    <row r="32" spans="1:6">
      <c r="A32" s="104"/>
      <c r="C32" s="1" t="s">
        <v>266</v>
      </c>
      <c r="F32" s="1" t="s">
        <v>267</v>
      </c>
    </row>
    <row r="33" spans="1:6">
      <c r="A33" s="106">
        <v>0.98870000000000002</v>
      </c>
      <c r="C33" s="1" t="s">
        <v>261</v>
      </c>
      <c r="F33" s="1" t="s">
        <v>268</v>
      </c>
    </row>
    <row r="34" spans="1:6">
      <c r="A34" s="106">
        <v>0.98960000000000004</v>
      </c>
      <c r="B34" s="107">
        <v>43462</v>
      </c>
      <c r="C34" s="1" t="s">
        <v>269</v>
      </c>
      <c r="F34" s="1" t="s">
        <v>270</v>
      </c>
    </row>
    <row r="35" spans="1:6">
      <c r="A35" s="106">
        <v>0.99119999999999997</v>
      </c>
      <c r="C35" s="1" t="s">
        <v>271</v>
      </c>
      <c r="F35" s="1" t="s">
        <v>272</v>
      </c>
    </row>
    <row r="36" spans="1:6">
      <c r="A36" s="104"/>
      <c r="C36" s="1" t="s">
        <v>273</v>
      </c>
    </row>
    <row r="37" spans="1:6">
      <c r="A37" s="104"/>
      <c r="C37" s="1" t="s">
        <v>274</v>
      </c>
      <c r="F37" s="1" t="s">
        <v>275</v>
      </c>
    </row>
    <row r="38" spans="1:6">
      <c r="A38" s="104"/>
      <c r="B38" s="107">
        <v>43466</v>
      </c>
      <c r="C38" s="1" t="s">
        <v>236</v>
      </c>
    </row>
    <row r="39" spans="1:6">
      <c r="A39" s="104"/>
      <c r="C39" s="1" t="s">
        <v>276</v>
      </c>
    </row>
    <row r="40" spans="1:6">
      <c r="A40" s="106">
        <v>0.99760000000000004</v>
      </c>
      <c r="B40" s="107">
        <v>43472</v>
      </c>
      <c r="C40" s="1" t="s">
        <v>236</v>
      </c>
    </row>
    <row r="41" spans="1:6">
      <c r="A41" s="104"/>
      <c r="B41" s="107">
        <v>43474</v>
      </c>
      <c r="C41" s="1" t="s">
        <v>277</v>
      </c>
      <c r="F41" s="1" t="s">
        <v>278</v>
      </c>
    </row>
    <row r="42" spans="1:6">
      <c r="A42" s="106">
        <v>0.99839999999999995</v>
      </c>
      <c r="B42" s="107">
        <v>43477</v>
      </c>
      <c r="C42" s="1" t="s">
        <v>279</v>
      </c>
      <c r="F42" s="1" t="s">
        <v>280</v>
      </c>
    </row>
    <row r="43" spans="1:6">
      <c r="A43" s="106">
        <v>0.99839999999999995</v>
      </c>
      <c r="B43" s="107">
        <v>43478</v>
      </c>
      <c r="C43" s="1" t="s">
        <v>281</v>
      </c>
      <c r="F43" s="1" t="s">
        <v>282</v>
      </c>
    </row>
    <row r="44" spans="1:6">
      <c r="A44" s="106">
        <v>0.99880000000000002</v>
      </c>
      <c r="C44" s="1" t="s">
        <v>283</v>
      </c>
      <c r="F44" s="1" t="s">
        <v>284</v>
      </c>
    </row>
    <row r="45" spans="1:6">
      <c r="A45" s="104"/>
      <c r="C45" s="1" t="s">
        <v>285</v>
      </c>
      <c r="F45" s="1" t="s">
        <v>286</v>
      </c>
    </row>
    <row r="46" spans="1:6">
      <c r="A46" s="104"/>
      <c r="B46" s="107">
        <v>43484</v>
      </c>
      <c r="C46" s="1" t="s">
        <v>287</v>
      </c>
      <c r="F46" s="1" t="s">
        <v>288</v>
      </c>
    </row>
    <row r="47" spans="1:6">
      <c r="A47" s="104"/>
      <c r="B47" s="107">
        <v>43487</v>
      </c>
      <c r="C47" s="1" t="s">
        <v>289</v>
      </c>
      <c r="F47" s="1" t="s">
        <v>290</v>
      </c>
    </row>
    <row r="48" spans="1:6">
      <c r="A48" s="104"/>
      <c r="B48" s="107">
        <v>43493</v>
      </c>
      <c r="C48" s="1" t="s">
        <v>291</v>
      </c>
      <c r="F48" s="1" t="s">
        <v>292</v>
      </c>
    </row>
    <row r="49" spans="1:6">
      <c r="A49" s="104"/>
      <c r="C49" s="1" t="s">
        <v>293</v>
      </c>
      <c r="F49" s="1" t="s">
        <v>294</v>
      </c>
    </row>
    <row r="50" spans="1:6">
      <c r="A50" s="104"/>
      <c r="B50" s="107">
        <v>43494</v>
      </c>
      <c r="C50" s="1" t="s">
        <v>295</v>
      </c>
      <c r="F50" s="1" t="s">
        <v>296</v>
      </c>
    </row>
    <row r="51" spans="1:6">
      <c r="A51" s="104"/>
      <c r="C51" s="1" t="s">
        <v>297</v>
      </c>
      <c r="F51" s="1" t="s">
        <v>298</v>
      </c>
    </row>
    <row r="52" spans="1:6">
      <c r="A52" s="104"/>
      <c r="B52" s="107">
        <v>43499</v>
      </c>
      <c r="C52" s="1" t="s">
        <v>299</v>
      </c>
      <c r="F52" s="1" t="s">
        <v>300</v>
      </c>
    </row>
    <row r="53" spans="1:6">
      <c r="A53" s="104"/>
      <c r="B53" s="107">
        <v>43500</v>
      </c>
      <c r="C53" s="1" t="s">
        <v>301</v>
      </c>
      <c r="F53" s="1" t="s">
        <v>302</v>
      </c>
    </row>
    <row r="54" spans="1:6">
      <c r="A54" s="104"/>
      <c r="B54" s="107">
        <v>43503</v>
      </c>
      <c r="C54" s="1" t="s">
        <v>303</v>
      </c>
      <c r="F54" s="1" t="s">
        <v>304</v>
      </c>
    </row>
    <row r="55" spans="1:6">
      <c r="A55" s="104"/>
      <c r="B55" s="107">
        <v>43504</v>
      </c>
      <c r="C55" s="1" t="s">
        <v>305</v>
      </c>
      <c r="F55" s="1" t="s">
        <v>306</v>
      </c>
    </row>
    <row r="56" spans="1:6">
      <c r="A56" s="104"/>
      <c r="B56" s="107">
        <v>43508</v>
      </c>
      <c r="C56" s="1" t="s">
        <v>307</v>
      </c>
      <c r="F56" s="1" t="s">
        <v>308</v>
      </c>
    </row>
    <row r="57" spans="1:6">
      <c r="A57" s="104"/>
      <c r="B57" s="107">
        <v>43511</v>
      </c>
      <c r="C57" s="1" t="s">
        <v>309</v>
      </c>
      <c r="F57" s="1" t="s">
        <v>310</v>
      </c>
    </row>
    <row r="58" spans="1:6">
      <c r="A58" s="104"/>
    </row>
    <row r="59" spans="1:6">
      <c r="A59" s="104"/>
    </row>
    <row r="60" spans="1:6">
      <c r="A60" s="104"/>
    </row>
    <row r="61" spans="1:6">
      <c r="A61" s="104"/>
    </row>
    <row r="62" spans="1:6">
      <c r="A62" s="104"/>
    </row>
    <row r="63" spans="1:6">
      <c r="A63" s="104"/>
    </row>
    <row r="64" spans="1:6">
      <c r="A64" s="104"/>
    </row>
    <row r="65" spans="1:1">
      <c r="A65" s="104"/>
    </row>
    <row r="66" spans="1:1">
      <c r="A66" s="104"/>
    </row>
    <row r="67" spans="1:1">
      <c r="A67" s="104"/>
    </row>
    <row r="68" spans="1:1">
      <c r="A68" s="104"/>
    </row>
    <row r="69" spans="1:1">
      <c r="A69" s="104"/>
    </row>
    <row r="70" spans="1:1">
      <c r="A70" s="104"/>
    </row>
    <row r="71" spans="1:1">
      <c r="A71" s="104"/>
    </row>
    <row r="72" spans="1:1">
      <c r="A72" s="104"/>
    </row>
    <row r="73" spans="1:1">
      <c r="A73" s="104"/>
    </row>
    <row r="74" spans="1:1">
      <c r="A74" s="104"/>
    </row>
    <row r="75" spans="1:1">
      <c r="A75" s="104"/>
    </row>
    <row r="76" spans="1:1">
      <c r="A76" s="104"/>
    </row>
    <row r="77" spans="1:1">
      <c r="A77" s="104"/>
    </row>
    <row r="78" spans="1:1">
      <c r="A78" s="104"/>
    </row>
    <row r="79" spans="1:1">
      <c r="A79" s="104"/>
    </row>
    <row r="80" spans="1:1">
      <c r="A80" s="104"/>
    </row>
    <row r="81" spans="1:1">
      <c r="A81" s="104"/>
    </row>
    <row r="82" spans="1:1">
      <c r="A82" s="104"/>
    </row>
    <row r="83" spans="1:1">
      <c r="A83" s="104"/>
    </row>
    <row r="84" spans="1:1">
      <c r="A84" s="104"/>
    </row>
    <row r="85" spans="1:1">
      <c r="A85" s="104"/>
    </row>
    <row r="86" spans="1:1">
      <c r="A86" s="104"/>
    </row>
    <row r="87" spans="1:1">
      <c r="A87" s="104"/>
    </row>
    <row r="88" spans="1:1">
      <c r="A88" s="104"/>
    </row>
    <row r="89" spans="1:1">
      <c r="A89" s="104"/>
    </row>
    <row r="90" spans="1:1">
      <c r="A90" s="104"/>
    </row>
    <row r="91" spans="1:1">
      <c r="A91" s="104"/>
    </row>
    <row r="92" spans="1:1">
      <c r="A92" s="104"/>
    </row>
    <row r="93" spans="1:1">
      <c r="A93" s="104"/>
    </row>
    <row r="94" spans="1:1">
      <c r="A94" s="104"/>
    </row>
    <row r="95" spans="1:1">
      <c r="A95" s="104"/>
    </row>
    <row r="96" spans="1:1">
      <c r="A96" s="104"/>
    </row>
    <row r="97" spans="1:1">
      <c r="A97" s="104"/>
    </row>
    <row r="98" spans="1:1">
      <c r="A98" s="104"/>
    </row>
    <row r="99" spans="1:1">
      <c r="A99" s="104"/>
    </row>
    <row r="100" spans="1:1">
      <c r="A100" s="104"/>
    </row>
    <row r="101" spans="1:1">
      <c r="A101" s="104"/>
    </row>
    <row r="102" spans="1:1">
      <c r="A102" s="104"/>
    </row>
    <row r="103" spans="1:1">
      <c r="A103" s="104"/>
    </row>
    <row r="104" spans="1:1">
      <c r="A104" s="104"/>
    </row>
    <row r="105" spans="1:1">
      <c r="A105" s="104"/>
    </row>
    <row r="106" spans="1:1">
      <c r="A106" s="104"/>
    </row>
    <row r="107" spans="1:1">
      <c r="A107" s="104"/>
    </row>
    <row r="108" spans="1:1">
      <c r="A108" s="104"/>
    </row>
    <row r="109" spans="1:1">
      <c r="A109" s="104"/>
    </row>
    <row r="110" spans="1:1">
      <c r="A110" s="104"/>
    </row>
    <row r="111" spans="1:1">
      <c r="A111" s="104"/>
    </row>
    <row r="112" spans="1:1">
      <c r="A112" s="104"/>
    </row>
    <row r="113" spans="1:1">
      <c r="A113" s="104"/>
    </row>
    <row r="114" spans="1:1">
      <c r="A114" s="104"/>
    </row>
    <row r="115" spans="1:1">
      <c r="A115" s="104"/>
    </row>
    <row r="116" spans="1:1">
      <c r="A116" s="104"/>
    </row>
    <row r="117" spans="1:1">
      <c r="A117" s="104"/>
    </row>
    <row r="118" spans="1:1">
      <c r="A118" s="104"/>
    </row>
    <row r="119" spans="1:1">
      <c r="A119" s="104"/>
    </row>
    <row r="120" spans="1:1">
      <c r="A120" s="104"/>
    </row>
    <row r="121" spans="1:1">
      <c r="A121" s="104"/>
    </row>
    <row r="122" spans="1:1">
      <c r="A122" s="104"/>
    </row>
    <row r="123" spans="1:1">
      <c r="A123" s="104"/>
    </row>
    <row r="124" spans="1:1">
      <c r="A124" s="104"/>
    </row>
    <row r="125" spans="1:1">
      <c r="A125" s="104"/>
    </row>
    <row r="126" spans="1:1">
      <c r="A126" s="104"/>
    </row>
    <row r="127" spans="1:1">
      <c r="A127" s="104"/>
    </row>
    <row r="128" spans="1:1">
      <c r="A128" s="104"/>
    </row>
    <row r="129" spans="1:1">
      <c r="A129" s="104"/>
    </row>
    <row r="130" spans="1:1">
      <c r="A130" s="104"/>
    </row>
    <row r="131" spans="1:1">
      <c r="A131" s="104"/>
    </row>
    <row r="132" spans="1:1">
      <c r="A132" s="104"/>
    </row>
    <row r="133" spans="1:1">
      <c r="A133" s="104"/>
    </row>
    <row r="134" spans="1:1">
      <c r="A134" s="104"/>
    </row>
    <row r="135" spans="1:1">
      <c r="A135" s="104"/>
    </row>
    <row r="136" spans="1:1">
      <c r="A136" s="104"/>
    </row>
    <row r="137" spans="1:1">
      <c r="A137" s="104"/>
    </row>
    <row r="138" spans="1:1">
      <c r="A138" s="104"/>
    </row>
    <row r="139" spans="1:1">
      <c r="A139" s="104"/>
    </row>
    <row r="140" spans="1:1">
      <c r="A140" s="104"/>
    </row>
    <row r="141" spans="1:1">
      <c r="A141" s="104"/>
    </row>
    <row r="142" spans="1:1">
      <c r="A142" s="104"/>
    </row>
    <row r="143" spans="1:1">
      <c r="A143" s="104"/>
    </row>
    <row r="144" spans="1:1">
      <c r="A144" s="104"/>
    </row>
    <row r="145" spans="1:1">
      <c r="A145" s="104"/>
    </row>
    <row r="146" spans="1:1">
      <c r="A146" s="104"/>
    </row>
    <row r="147" spans="1:1">
      <c r="A147" s="104"/>
    </row>
    <row r="148" spans="1:1">
      <c r="A148" s="104"/>
    </row>
    <row r="149" spans="1:1">
      <c r="A149" s="104"/>
    </row>
    <row r="150" spans="1:1">
      <c r="A150" s="104"/>
    </row>
    <row r="151" spans="1:1">
      <c r="A151" s="104"/>
    </row>
    <row r="152" spans="1:1">
      <c r="A152" s="104"/>
    </row>
    <row r="153" spans="1:1">
      <c r="A153" s="104"/>
    </row>
    <row r="154" spans="1:1">
      <c r="A154" s="104"/>
    </row>
    <row r="155" spans="1:1">
      <c r="A155" s="104"/>
    </row>
    <row r="156" spans="1:1">
      <c r="A156" s="104"/>
    </row>
    <row r="157" spans="1:1">
      <c r="A157" s="104"/>
    </row>
    <row r="158" spans="1:1">
      <c r="A158" s="104"/>
    </row>
    <row r="159" spans="1:1">
      <c r="A159" s="104"/>
    </row>
    <row r="160" spans="1:1">
      <c r="A160" s="104"/>
    </row>
    <row r="161" spans="1:1">
      <c r="A161" s="104"/>
    </row>
    <row r="162" spans="1:1">
      <c r="A162" s="104"/>
    </row>
    <row r="163" spans="1:1">
      <c r="A163" s="104"/>
    </row>
    <row r="164" spans="1:1">
      <c r="A164" s="104"/>
    </row>
    <row r="165" spans="1:1">
      <c r="A165" s="104"/>
    </row>
    <row r="166" spans="1:1">
      <c r="A166" s="104"/>
    </row>
    <row r="167" spans="1:1">
      <c r="A167" s="104"/>
    </row>
    <row r="168" spans="1:1">
      <c r="A168" s="104"/>
    </row>
    <row r="169" spans="1:1">
      <c r="A169" s="104"/>
    </row>
    <row r="170" spans="1:1">
      <c r="A170" s="104"/>
    </row>
    <row r="171" spans="1:1">
      <c r="A171" s="104"/>
    </row>
    <row r="172" spans="1:1">
      <c r="A172" s="104"/>
    </row>
    <row r="173" spans="1:1">
      <c r="A173" s="104"/>
    </row>
    <row r="174" spans="1:1">
      <c r="A174" s="104"/>
    </row>
    <row r="175" spans="1:1">
      <c r="A175" s="104"/>
    </row>
    <row r="176" spans="1:1">
      <c r="A176" s="104"/>
    </row>
    <row r="177" spans="1:1">
      <c r="A177" s="104"/>
    </row>
    <row r="178" spans="1:1">
      <c r="A178" s="104"/>
    </row>
    <row r="179" spans="1:1">
      <c r="A179" s="104"/>
    </row>
    <row r="180" spans="1:1">
      <c r="A180" s="104"/>
    </row>
    <row r="181" spans="1:1">
      <c r="A181" s="104"/>
    </row>
    <row r="182" spans="1:1">
      <c r="A182" s="104"/>
    </row>
    <row r="183" spans="1:1">
      <c r="A183" s="104"/>
    </row>
    <row r="184" spans="1:1">
      <c r="A184" s="104"/>
    </row>
    <row r="185" spans="1:1">
      <c r="A185" s="104"/>
    </row>
    <row r="186" spans="1:1">
      <c r="A186" s="104"/>
    </row>
    <row r="187" spans="1:1">
      <c r="A187" s="104"/>
    </row>
    <row r="188" spans="1:1">
      <c r="A188" s="104"/>
    </row>
    <row r="189" spans="1:1">
      <c r="A189" s="104"/>
    </row>
    <row r="190" spans="1:1">
      <c r="A190" s="104"/>
    </row>
    <row r="191" spans="1:1">
      <c r="A191" s="104"/>
    </row>
    <row r="192" spans="1:1">
      <c r="A192" s="104"/>
    </row>
    <row r="193" spans="1:1">
      <c r="A193" s="104"/>
    </row>
    <row r="194" spans="1:1">
      <c r="A194" s="104"/>
    </row>
    <row r="195" spans="1:1">
      <c r="A195" s="104"/>
    </row>
    <row r="196" spans="1:1">
      <c r="A196" s="104"/>
    </row>
    <row r="197" spans="1:1">
      <c r="A197" s="104"/>
    </row>
    <row r="198" spans="1:1">
      <c r="A198" s="104"/>
    </row>
    <row r="199" spans="1:1">
      <c r="A199" s="104"/>
    </row>
    <row r="200" spans="1:1">
      <c r="A200" s="104"/>
    </row>
    <row r="201" spans="1:1">
      <c r="A201" s="104"/>
    </row>
    <row r="202" spans="1:1">
      <c r="A202" s="104"/>
    </row>
    <row r="203" spans="1:1">
      <c r="A203" s="104"/>
    </row>
    <row r="204" spans="1:1">
      <c r="A204" s="104"/>
    </row>
    <row r="205" spans="1:1">
      <c r="A205" s="104"/>
    </row>
    <row r="206" spans="1:1">
      <c r="A206" s="104"/>
    </row>
    <row r="207" spans="1:1">
      <c r="A207" s="104"/>
    </row>
    <row r="208" spans="1:1">
      <c r="A208" s="104"/>
    </row>
    <row r="209" spans="1:1">
      <c r="A209" s="104"/>
    </row>
    <row r="210" spans="1:1">
      <c r="A210" s="104"/>
    </row>
    <row r="211" spans="1:1">
      <c r="A211" s="104"/>
    </row>
    <row r="212" spans="1:1">
      <c r="A212" s="104"/>
    </row>
    <row r="213" spans="1:1">
      <c r="A213" s="104"/>
    </row>
    <row r="214" spans="1:1">
      <c r="A214" s="104"/>
    </row>
    <row r="215" spans="1:1">
      <c r="A215" s="104"/>
    </row>
    <row r="216" spans="1:1">
      <c r="A216" s="104"/>
    </row>
    <row r="217" spans="1:1">
      <c r="A217" s="104"/>
    </row>
    <row r="218" spans="1:1">
      <c r="A218" s="104"/>
    </row>
    <row r="219" spans="1:1">
      <c r="A219" s="104"/>
    </row>
    <row r="220" spans="1:1">
      <c r="A220" s="104"/>
    </row>
    <row r="221" spans="1:1">
      <c r="A221" s="104"/>
    </row>
    <row r="222" spans="1:1">
      <c r="A222" s="104"/>
    </row>
    <row r="223" spans="1:1">
      <c r="A223" s="104"/>
    </row>
    <row r="224" spans="1:1">
      <c r="A224" s="104"/>
    </row>
    <row r="225" spans="1:1">
      <c r="A225" s="104"/>
    </row>
    <row r="226" spans="1:1">
      <c r="A226" s="104"/>
    </row>
    <row r="227" spans="1:1">
      <c r="A227" s="104"/>
    </row>
    <row r="228" spans="1:1">
      <c r="A228" s="104"/>
    </row>
    <row r="229" spans="1:1">
      <c r="A229" s="104"/>
    </row>
    <row r="230" spans="1:1">
      <c r="A230" s="104"/>
    </row>
    <row r="231" spans="1:1">
      <c r="A231" s="104"/>
    </row>
    <row r="232" spans="1:1">
      <c r="A232" s="104"/>
    </row>
    <row r="233" spans="1:1">
      <c r="A233" s="104"/>
    </row>
    <row r="234" spans="1:1">
      <c r="A234" s="104"/>
    </row>
    <row r="235" spans="1:1">
      <c r="A235" s="104"/>
    </row>
    <row r="236" spans="1:1">
      <c r="A236" s="104"/>
    </row>
    <row r="237" spans="1:1">
      <c r="A237" s="104"/>
    </row>
    <row r="238" spans="1:1">
      <c r="A238" s="104"/>
    </row>
    <row r="239" spans="1:1">
      <c r="A239" s="104"/>
    </row>
    <row r="240" spans="1:1">
      <c r="A240" s="104"/>
    </row>
    <row r="241" spans="1:1">
      <c r="A241" s="104"/>
    </row>
    <row r="242" spans="1:1">
      <c r="A242" s="104"/>
    </row>
    <row r="243" spans="1:1">
      <c r="A243" s="104"/>
    </row>
    <row r="244" spans="1:1">
      <c r="A244" s="104"/>
    </row>
    <row r="245" spans="1:1">
      <c r="A245" s="104"/>
    </row>
    <row r="246" spans="1:1">
      <c r="A246" s="104"/>
    </row>
    <row r="247" spans="1:1">
      <c r="A247" s="104"/>
    </row>
    <row r="248" spans="1:1">
      <c r="A248" s="104"/>
    </row>
    <row r="249" spans="1:1">
      <c r="A249" s="104"/>
    </row>
    <row r="250" spans="1:1">
      <c r="A250" s="104"/>
    </row>
    <row r="251" spans="1:1">
      <c r="A251" s="104"/>
    </row>
    <row r="252" spans="1:1">
      <c r="A252" s="104"/>
    </row>
    <row r="253" spans="1:1">
      <c r="A253" s="104"/>
    </row>
    <row r="254" spans="1:1">
      <c r="A254" s="104"/>
    </row>
    <row r="255" spans="1:1">
      <c r="A255" s="104"/>
    </row>
    <row r="256" spans="1:1">
      <c r="A256" s="104"/>
    </row>
    <row r="257" spans="1:1">
      <c r="A257" s="104"/>
    </row>
    <row r="258" spans="1:1">
      <c r="A258" s="104"/>
    </row>
    <row r="259" spans="1:1">
      <c r="A259" s="104"/>
    </row>
    <row r="260" spans="1:1">
      <c r="A260" s="104"/>
    </row>
    <row r="261" spans="1:1">
      <c r="A261" s="104"/>
    </row>
    <row r="262" spans="1:1">
      <c r="A262" s="104"/>
    </row>
    <row r="263" spans="1:1">
      <c r="A263" s="104"/>
    </row>
    <row r="264" spans="1:1">
      <c r="A264" s="104"/>
    </row>
    <row r="265" spans="1:1">
      <c r="A265" s="104"/>
    </row>
    <row r="266" spans="1:1">
      <c r="A266" s="104"/>
    </row>
    <row r="267" spans="1:1">
      <c r="A267" s="104"/>
    </row>
    <row r="268" spans="1:1">
      <c r="A268" s="104"/>
    </row>
    <row r="269" spans="1:1">
      <c r="A269" s="104"/>
    </row>
    <row r="270" spans="1:1">
      <c r="A270" s="104"/>
    </row>
    <row r="271" spans="1:1">
      <c r="A271" s="104"/>
    </row>
    <row r="272" spans="1:1">
      <c r="A272" s="104"/>
    </row>
    <row r="273" spans="1:1">
      <c r="A273" s="104"/>
    </row>
    <row r="274" spans="1:1">
      <c r="A274" s="104"/>
    </row>
    <row r="275" spans="1:1">
      <c r="A275" s="104"/>
    </row>
    <row r="276" spans="1:1">
      <c r="A276" s="104"/>
    </row>
    <row r="277" spans="1:1">
      <c r="A277" s="104"/>
    </row>
    <row r="278" spans="1:1">
      <c r="A278" s="104"/>
    </row>
    <row r="279" spans="1:1">
      <c r="A279" s="104"/>
    </row>
    <row r="280" spans="1:1">
      <c r="A280" s="104"/>
    </row>
    <row r="281" spans="1:1">
      <c r="A281" s="104"/>
    </row>
    <row r="282" spans="1:1">
      <c r="A282" s="104"/>
    </row>
    <row r="283" spans="1:1">
      <c r="A283" s="104"/>
    </row>
    <row r="284" spans="1:1">
      <c r="A284" s="104"/>
    </row>
    <row r="285" spans="1:1">
      <c r="A285" s="104"/>
    </row>
    <row r="286" spans="1:1">
      <c r="A286" s="104"/>
    </row>
    <row r="287" spans="1:1">
      <c r="A287" s="104"/>
    </row>
    <row r="288" spans="1:1">
      <c r="A288" s="104"/>
    </row>
    <row r="289" spans="1:1">
      <c r="A289" s="104"/>
    </row>
    <row r="290" spans="1:1">
      <c r="A290" s="104"/>
    </row>
    <row r="291" spans="1:1">
      <c r="A291" s="104"/>
    </row>
    <row r="292" spans="1:1">
      <c r="A292" s="104"/>
    </row>
    <row r="293" spans="1:1">
      <c r="A293" s="104"/>
    </row>
    <row r="294" spans="1:1">
      <c r="A294" s="104"/>
    </row>
    <row r="295" spans="1:1">
      <c r="A295" s="104"/>
    </row>
    <row r="296" spans="1:1">
      <c r="A296" s="104"/>
    </row>
    <row r="297" spans="1:1">
      <c r="A297" s="104"/>
    </row>
    <row r="298" spans="1:1">
      <c r="A298" s="104"/>
    </row>
    <row r="299" spans="1:1">
      <c r="A299" s="104"/>
    </row>
    <row r="300" spans="1:1">
      <c r="A300" s="104"/>
    </row>
    <row r="301" spans="1:1">
      <c r="A301" s="104"/>
    </row>
    <row r="302" spans="1:1">
      <c r="A302" s="104"/>
    </row>
    <row r="303" spans="1:1">
      <c r="A303" s="104"/>
    </row>
    <row r="304" spans="1:1">
      <c r="A304" s="104"/>
    </row>
    <row r="305" spans="1:1">
      <c r="A305" s="104"/>
    </row>
    <row r="306" spans="1:1">
      <c r="A306" s="104"/>
    </row>
    <row r="307" spans="1:1">
      <c r="A307" s="104"/>
    </row>
    <row r="308" spans="1:1">
      <c r="A308" s="104"/>
    </row>
    <row r="309" spans="1:1">
      <c r="A309" s="104"/>
    </row>
    <row r="310" spans="1:1">
      <c r="A310" s="104"/>
    </row>
    <row r="311" spans="1:1">
      <c r="A311" s="104"/>
    </row>
    <row r="312" spans="1:1">
      <c r="A312" s="104"/>
    </row>
    <row r="313" spans="1:1">
      <c r="A313" s="104"/>
    </row>
    <row r="314" spans="1:1">
      <c r="A314" s="104"/>
    </row>
    <row r="315" spans="1:1">
      <c r="A315" s="104"/>
    </row>
    <row r="316" spans="1:1">
      <c r="A316" s="104"/>
    </row>
    <row r="317" spans="1:1">
      <c r="A317" s="104"/>
    </row>
    <row r="318" spans="1:1">
      <c r="A318" s="104"/>
    </row>
    <row r="319" spans="1:1">
      <c r="A319" s="104"/>
    </row>
    <row r="320" spans="1:1">
      <c r="A320" s="104"/>
    </row>
    <row r="321" spans="1:1">
      <c r="A321" s="104"/>
    </row>
    <row r="322" spans="1:1">
      <c r="A322" s="104"/>
    </row>
    <row r="323" spans="1:1">
      <c r="A323" s="104"/>
    </row>
    <row r="324" spans="1:1">
      <c r="A324" s="104"/>
    </row>
    <row r="325" spans="1:1">
      <c r="A325" s="104"/>
    </row>
    <row r="326" spans="1:1">
      <c r="A326" s="104"/>
    </row>
    <row r="327" spans="1:1">
      <c r="A327" s="104"/>
    </row>
    <row r="328" spans="1:1">
      <c r="A328" s="104"/>
    </row>
    <row r="329" spans="1:1">
      <c r="A329" s="104"/>
    </row>
    <row r="330" spans="1:1">
      <c r="A330" s="104"/>
    </row>
    <row r="331" spans="1:1">
      <c r="A331" s="104"/>
    </row>
    <row r="332" spans="1:1">
      <c r="A332" s="104"/>
    </row>
    <row r="333" spans="1:1">
      <c r="A333" s="104"/>
    </row>
    <row r="334" spans="1:1">
      <c r="A334" s="104"/>
    </row>
    <row r="335" spans="1:1">
      <c r="A335" s="104"/>
    </row>
    <row r="336" spans="1:1">
      <c r="A336" s="104"/>
    </row>
    <row r="337" spans="1:1">
      <c r="A337" s="104"/>
    </row>
    <row r="338" spans="1:1">
      <c r="A338" s="104"/>
    </row>
    <row r="339" spans="1:1">
      <c r="A339" s="104"/>
    </row>
    <row r="340" spans="1:1">
      <c r="A340" s="104"/>
    </row>
    <row r="341" spans="1:1">
      <c r="A341" s="104"/>
    </row>
    <row r="342" spans="1:1">
      <c r="A342" s="104"/>
    </row>
    <row r="343" spans="1:1">
      <c r="A343" s="104"/>
    </row>
    <row r="344" spans="1:1">
      <c r="A344" s="104"/>
    </row>
    <row r="345" spans="1:1">
      <c r="A345" s="104"/>
    </row>
    <row r="346" spans="1:1">
      <c r="A346" s="104"/>
    </row>
    <row r="347" spans="1:1">
      <c r="A347" s="104"/>
    </row>
    <row r="348" spans="1:1">
      <c r="A348" s="104"/>
    </row>
    <row r="349" spans="1:1">
      <c r="A349" s="104"/>
    </row>
    <row r="350" spans="1:1">
      <c r="A350" s="104"/>
    </row>
    <row r="351" spans="1:1">
      <c r="A351" s="104"/>
    </row>
    <row r="352" spans="1:1">
      <c r="A352" s="104"/>
    </row>
    <row r="353" spans="1:1">
      <c r="A353" s="104"/>
    </row>
    <row r="354" spans="1:1">
      <c r="A354" s="104"/>
    </row>
    <row r="355" spans="1:1">
      <c r="A355" s="104"/>
    </row>
    <row r="356" spans="1:1">
      <c r="A356" s="104"/>
    </row>
    <row r="357" spans="1:1">
      <c r="A357" s="104"/>
    </row>
    <row r="358" spans="1:1">
      <c r="A358" s="104"/>
    </row>
    <row r="359" spans="1:1">
      <c r="A359" s="104"/>
    </row>
    <row r="360" spans="1:1">
      <c r="A360" s="104"/>
    </row>
    <row r="361" spans="1:1">
      <c r="A361" s="104"/>
    </row>
    <row r="362" spans="1:1">
      <c r="A362" s="104"/>
    </row>
    <row r="363" spans="1:1">
      <c r="A363" s="104"/>
    </row>
    <row r="364" spans="1:1">
      <c r="A364" s="104"/>
    </row>
    <row r="365" spans="1:1">
      <c r="A365" s="104"/>
    </row>
    <row r="366" spans="1:1">
      <c r="A366" s="104"/>
    </row>
    <row r="367" spans="1:1">
      <c r="A367" s="104"/>
    </row>
    <row r="368" spans="1:1">
      <c r="A368" s="104"/>
    </row>
    <row r="369" spans="1:1">
      <c r="A369" s="104"/>
    </row>
    <row r="370" spans="1:1">
      <c r="A370" s="104"/>
    </row>
    <row r="371" spans="1:1">
      <c r="A371" s="104"/>
    </row>
    <row r="372" spans="1:1">
      <c r="A372" s="104"/>
    </row>
    <row r="373" spans="1:1">
      <c r="A373" s="104"/>
    </row>
    <row r="374" spans="1:1">
      <c r="A374" s="104"/>
    </row>
    <row r="375" spans="1:1">
      <c r="A375" s="104"/>
    </row>
    <row r="376" spans="1:1">
      <c r="A376" s="104"/>
    </row>
    <row r="377" spans="1:1">
      <c r="A377" s="104"/>
    </row>
    <row r="378" spans="1:1">
      <c r="A378" s="104"/>
    </row>
    <row r="379" spans="1:1">
      <c r="A379" s="104"/>
    </row>
    <row r="380" spans="1:1">
      <c r="A380" s="104"/>
    </row>
    <row r="381" spans="1:1">
      <c r="A381" s="104"/>
    </row>
    <row r="382" spans="1:1">
      <c r="A382" s="104"/>
    </row>
    <row r="383" spans="1:1">
      <c r="A383" s="104"/>
    </row>
    <row r="384" spans="1:1">
      <c r="A384" s="104"/>
    </row>
    <row r="385" spans="1:1">
      <c r="A385" s="104"/>
    </row>
    <row r="386" spans="1:1">
      <c r="A386" s="104"/>
    </row>
    <row r="387" spans="1:1">
      <c r="A387" s="104"/>
    </row>
    <row r="388" spans="1:1">
      <c r="A388" s="104"/>
    </row>
    <row r="389" spans="1:1">
      <c r="A389" s="104"/>
    </row>
    <row r="390" spans="1:1">
      <c r="A390" s="104"/>
    </row>
    <row r="391" spans="1:1">
      <c r="A391" s="104"/>
    </row>
    <row r="392" spans="1:1">
      <c r="A392" s="104"/>
    </row>
    <row r="393" spans="1:1">
      <c r="A393" s="104"/>
    </row>
    <row r="394" spans="1:1">
      <c r="A394" s="104"/>
    </row>
    <row r="395" spans="1:1">
      <c r="A395" s="104"/>
    </row>
    <row r="396" spans="1:1">
      <c r="A396" s="104"/>
    </row>
    <row r="397" spans="1:1">
      <c r="A397" s="104"/>
    </row>
    <row r="398" spans="1:1">
      <c r="A398" s="104"/>
    </row>
    <row r="399" spans="1:1">
      <c r="A399" s="104"/>
    </row>
    <row r="400" spans="1:1">
      <c r="A400" s="104"/>
    </row>
    <row r="401" spans="1:1">
      <c r="A401" s="104"/>
    </row>
    <row r="402" spans="1:1">
      <c r="A402" s="104"/>
    </row>
    <row r="403" spans="1:1">
      <c r="A403" s="104"/>
    </row>
    <row r="404" spans="1:1">
      <c r="A404" s="104"/>
    </row>
    <row r="405" spans="1:1">
      <c r="A405" s="104"/>
    </row>
    <row r="406" spans="1:1">
      <c r="A406" s="104"/>
    </row>
    <row r="407" spans="1:1">
      <c r="A407" s="104"/>
    </row>
    <row r="408" spans="1:1">
      <c r="A408" s="104"/>
    </row>
    <row r="409" spans="1:1">
      <c r="A409" s="104"/>
    </row>
    <row r="410" spans="1:1">
      <c r="A410" s="104"/>
    </row>
    <row r="411" spans="1:1">
      <c r="A411" s="104"/>
    </row>
    <row r="412" spans="1:1">
      <c r="A412" s="104"/>
    </row>
    <row r="413" spans="1:1">
      <c r="A413" s="104"/>
    </row>
    <row r="414" spans="1:1">
      <c r="A414" s="104"/>
    </row>
    <row r="415" spans="1:1">
      <c r="A415" s="104"/>
    </row>
    <row r="416" spans="1:1">
      <c r="A416" s="104"/>
    </row>
    <row r="417" spans="1:1">
      <c r="A417" s="104"/>
    </row>
    <row r="418" spans="1:1">
      <c r="A418" s="104"/>
    </row>
    <row r="419" spans="1:1">
      <c r="A419" s="104"/>
    </row>
    <row r="420" spans="1:1">
      <c r="A420" s="104"/>
    </row>
    <row r="421" spans="1:1">
      <c r="A421" s="104"/>
    </row>
    <row r="422" spans="1:1">
      <c r="A422" s="104"/>
    </row>
    <row r="423" spans="1:1">
      <c r="A423" s="104"/>
    </row>
    <row r="424" spans="1:1">
      <c r="A424" s="104"/>
    </row>
    <row r="425" spans="1:1">
      <c r="A425" s="104"/>
    </row>
    <row r="426" spans="1:1">
      <c r="A426" s="104"/>
    </row>
    <row r="427" spans="1:1">
      <c r="A427" s="104"/>
    </row>
    <row r="428" spans="1:1">
      <c r="A428" s="104"/>
    </row>
    <row r="429" spans="1:1">
      <c r="A429" s="104"/>
    </row>
    <row r="430" spans="1:1">
      <c r="A430" s="104"/>
    </row>
    <row r="431" spans="1:1">
      <c r="A431" s="104"/>
    </row>
    <row r="432" spans="1:1">
      <c r="A432" s="104"/>
    </row>
    <row r="433" spans="1:1">
      <c r="A433" s="104"/>
    </row>
    <row r="434" spans="1:1">
      <c r="A434" s="104"/>
    </row>
    <row r="435" spans="1:1">
      <c r="A435" s="104"/>
    </row>
    <row r="436" spans="1:1">
      <c r="A436" s="104"/>
    </row>
    <row r="437" spans="1:1">
      <c r="A437" s="104"/>
    </row>
    <row r="438" spans="1:1">
      <c r="A438" s="104"/>
    </row>
    <row r="439" spans="1:1">
      <c r="A439" s="104"/>
    </row>
    <row r="440" spans="1:1">
      <c r="A440" s="104"/>
    </row>
    <row r="441" spans="1:1">
      <c r="A441" s="104"/>
    </row>
    <row r="442" spans="1:1">
      <c r="A442" s="104"/>
    </row>
    <row r="443" spans="1:1">
      <c r="A443" s="104"/>
    </row>
    <row r="444" spans="1:1">
      <c r="A444" s="104"/>
    </row>
    <row r="445" spans="1:1">
      <c r="A445" s="104"/>
    </row>
    <row r="446" spans="1:1">
      <c r="A446" s="104"/>
    </row>
    <row r="447" spans="1:1">
      <c r="A447" s="104"/>
    </row>
    <row r="448" spans="1:1">
      <c r="A448" s="104"/>
    </row>
    <row r="449" spans="1:1">
      <c r="A449" s="104"/>
    </row>
    <row r="450" spans="1:1">
      <c r="A450" s="104"/>
    </row>
    <row r="451" spans="1:1">
      <c r="A451" s="104"/>
    </row>
    <row r="452" spans="1:1">
      <c r="A452" s="104"/>
    </row>
    <row r="453" spans="1:1">
      <c r="A453" s="104"/>
    </row>
    <row r="454" spans="1:1">
      <c r="A454" s="104"/>
    </row>
    <row r="455" spans="1:1">
      <c r="A455" s="104"/>
    </row>
    <row r="456" spans="1:1">
      <c r="A456" s="104"/>
    </row>
    <row r="457" spans="1:1">
      <c r="A457" s="104"/>
    </row>
    <row r="458" spans="1:1">
      <c r="A458" s="104"/>
    </row>
    <row r="459" spans="1:1">
      <c r="A459" s="104"/>
    </row>
    <row r="460" spans="1:1">
      <c r="A460" s="104"/>
    </row>
    <row r="461" spans="1:1">
      <c r="A461" s="104"/>
    </row>
    <row r="462" spans="1:1">
      <c r="A462" s="104"/>
    </row>
    <row r="463" spans="1:1">
      <c r="A463" s="104"/>
    </row>
    <row r="464" spans="1:1">
      <c r="A464" s="104"/>
    </row>
    <row r="465" spans="1:1">
      <c r="A465" s="104"/>
    </row>
    <row r="466" spans="1:1">
      <c r="A466" s="104"/>
    </row>
    <row r="467" spans="1:1">
      <c r="A467" s="104"/>
    </row>
    <row r="468" spans="1:1">
      <c r="A468" s="104"/>
    </row>
    <row r="469" spans="1:1">
      <c r="A469" s="104"/>
    </row>
    <row r="470" spans="1:1">
      <c r="A470" s="104"/>
    </row>
    <row r="471" spans="1:1">
      <c r="A471" s="104"/>
    </row>
    <row r="472" spans="1:1">
      <c r="A472" s="104"/>
    </row>
    <row r="473" spans="1:1">
      <c r="A473" s="104"/>
    </row>
    <row r="474" spans="1:1">
      <c r="A474" s="104"/>
    </row>
    <row r="475" spans="1:1">
      <c r="A475" s="104"/>
    </row>
    <row r="476" spans="1:1">
      <c r="A476" s="104"/>
    </row>
    <row r="477" spans="1:1">
      <c r="A477" s="104"/>
    </row>
    <row r="478" spans="1:1">
      <c r="A478" s="104"/>
    </row>
    <row r="479" spans="1:1">
      <c r="A479" s="104"/>
    </row>
    <row r="480" spans="1:1">
      <c r="A480" s="104"/>
    </row>
    <row r="481" spans="1:1">
      <c r="A481" s="104"/>
    </row>
    <row r="482" spans="1:1">
      <c r="A482" s="104"/>
    </row>
    <row r="483" spans="1:1">
      <c r="A483" s="104"/>
    </row>
    <row r="484" spans="1:1">
      <c r="A484" s="104"/>
    </row>
    <row r="485" spans="1:1">
      <c r="A485" s="104"/>
    </row>
    <row r="486" spans="1:1">
      <c r="A486" s="104"/>
    </row>
    <row r="487" spans="1:1">
      <c r="A487" s="104"/>
    </row>
    <row r="488" spans="1:1">
      <c r="A488" s="104"/>
    </row>
    <row r="489" spans="1:1">
      <c r="A489" s="104"/>
    </row>
    <row r="490" spans="1:1">
      <c r="A490" s="104"/>
    </row>
    <row r="491" spans="1:1">
      <c r="A491" s="104"/>
    </row>
    <row r="492" spans="1:1">
      <c r="A492" s="104"/>
    </row>
    <row r="493" spans="1:1">
      <c r="A493" s="104"/>
    </row>
    <row r="494" spans="1:1">
      <c r="A494" s="104"/>
    </row>
    <row r="495" spans="1:1">
      <c r="A495" s="104"/>
    </row>
    <row r="496" spans="1:1">
      <c r="A496" s="104"/>
    </row>
    <row r="497" spans="1:1">
      <c r="A497" s="104"/>
    </row>
    <row r="498" spans="1:1">
      <c r="A498" s="104"/>
    </row>
    <row r="499" spans="1:1">
      <c r="A499" s="104"/>
    </row>
    <row r="500" spans="1:1">
      <c r="A500" s="104"/>
    </row>
    <row r="501" spans="1:1">
      <c r="A501" s="104"/>
    </row>
    <row r="502" spans="1:1">
      <c r="A502" s="104"/>
    </row>
    <row r="503" spans="1:1">
      <c r="A503" s="104"/>
    </row>
    <row r="504" spans="1:1">
      <c r="A504" s="104"/>
    </row>
    <row r="505" spans="1:1">
      <c r="A505" s="104"/>
    </row>
    <row r="506" spans="1:1">
      <c r="A506" s="104"/>
    </row>
    <row r="507" spans="1:1">
      <c r="A507" s="104"/>
    </row>
    <row r="508" spans="1:1">
      <c r="A508" s="104"/>
    </row>
    <row r="509" spans="1:1">
      <c r="A509" s="104"/>
    </row>
    <row r="510" spans="1:1">
      <c r="A510" s="104"/>
    </row>
    <row r="511" spans="1:1">
      <c r="A511" s="104"/>
    </row>
    <row r="512" spans="1:1">
      <c r="A512" s="104"/>
    </row>
    <row r="513" spans="1:1">
      <c r="A513" s="104"/>
    </row>
    <row r="514" spans="1:1">
      <c r="A514" s="104"/>
    </row>
    <row r="515" spans="1:1">
      <c r="A515" s="104"/>
    </row>
    <row r="516" spans="1:1">
      <c r="A516" s="104"/>
    </row>
    <row r="517" spans="1:1">
      <c r="A517" s="104"/>
    </row>
    <row r="518" spans="1:1">
      <c r="A518" s="104"/>
    </row>
    <row r="519" spans="1:1">
      <c r="A519" s="104"/>
    </row>
    <row r="520" spans="1:1">
      <c r="A520" s="104"/>
    </row>
    <row r="521" spans="1:1">
      <c r="A521" s="104"/>
    </row>
    <row r="522" spans="1:1">
      <c r="A522" s="104"/>
    </row>
    <row r="523" spans="1:1">
      <c r="A523" s="104"/>
    </row>
    <row r="524" spans="1:1">
      <c r="A524" s="104"/>
    </row>
    <row r="525" spans="1:1">
      <c r="A525" s="104"/>
    </row>
    <row r="526" spans="1:1">
      <c r="A526" s="104"/>
    </row>
    <row r="527" spans="1:1">
      <c r="A527" s="104"/>
    </row>
    <row r="528" spans="1:1">
      <c r="A528" s="104"/>
    </row>
    <row r="529" spans="1:1">
      <c r="A529" s="104"/>
    </row>
    <row r="530" spans="1:1">
      <c r="A530" s="104"/>
    </row>
    <row r="531" spans="1:1">
      <c r="A531" s="104"/>
    </row>
    <row r="532" spans="1:1">
      <c r="A532" s="104"/>
    </row>
    <row r="533" spans="1:1">
      <c r="A533" s="104"/>
    </row>
    <row r="534" spans="1:1">
      <c r="A534" s="104"/>
    </row>
    <row r="535" spans="1:1">
      <c r="A535" s="104"/>
    </row>
    <row r="536" spans="1:1">
      <c r="A536" s="104"/>
    </row>
    <row r="537" spans="1:1">
      <c r="A537" s="104"/>
    </row>
    <row r="538" spans="1:1">
      <c r="A538" s="104"/>
    </row>
    <row r="539" spans="1:1">
      <c r="A539" s="104"/>
    </row>
    <row r="540" spans="1:1">
      <c r="A540" s="104"/>
    </row>
    <row r="541" spans="1:1">
      <c r="A541" s="104"/>
    </row>
    <row r="542" spans="1:1">
      <c r="A542" s="104"/>
    </row>
    <row r="543" spans="1:1">
      <c r="A543" s="104"/>
    </row>
    <row r="544" spans="1:1">
      <c r="A544" s="104"/>
    </row>
    <row r="545" spans="1:1">
      <c r="A545" s="104"/>
    </row>
    <row r="546" spans="1:1">
      <c r="A546" s="104"/>
    </row>
    <row r="547" spans="1:1">
      <c r="A547" s="104"/>
    </row>
    <row r="548" spans="1:1">
      <c r="A548" s="104"/>
    </row>
    <row r="549" spans="1:1">
      <c r="A549" s="104"/>
    </row>
    <row r="550" spans="1:1">
      <c r="A550" s="104"/>
    </row>
    <row r="551" spans="1:1">
      <c r="A551" s="104"/>
    </row>
    <row r="552" spans="1:1">
      <c r="A552" s="104"/>
    </row>
    <row r="553" spans="1:1">
      <c r="A553" s="104"/>
    </row>
    <row r="554" spans="1:1">
      <c r="A554" s="104"/>
    </row>
    <row r="555" spans="1:1">
      <c r="A555" s="104"/>
    </row>
    <row r="556" spans="1:1">
      <c r="A556" s="104"/>
    </row>
    <row r="557" spans="1:1">
      <c r="A557" s="104"/>
    </row>
    <row r="558" spans="1:1">
      <c r="A558" s="104"/>
    </row>
    <row r="559" spans="1:1">
      <c r="A559" s="104"/>
    </row>
    <row r="560" spans="1:1">
      <c r="A560" s="104"/>
    </row>
    <row r="561" spans="1:1">
      <c r="A561" s="104"/>
    </row>
    <row r="562" spans="1:1">
      <c r="A562" s="104"/>
    </row>
    <row r="563" spans="1:1">
      <c r="A563" s="104"/>
    </row>
    <row r="564" spans="1:1">
      <c r="A564" s="104"/>
    </row>
    <row r="565" spans="1:1">
      <c r="A565" s="104"/>
    </row>
    <row r="566" spans="1:1">
      <c r="A566" s="104"/>
    </row>
    <row r="567" spans="1:1">
      <c r="A567" s="104"/>
    </row>
    <row r="568" spans="1:1">
      <c r="A568" s="104"/>
    </row>
    <row r="569" spans="1:1">
      <c r="A569" s="104"/>
    </row>
    <row r="570" spans="1:1">
      <c r="A570" s="104"/>
    </row>
    <row r="571" spans="1:1">
      <c r="A571" s="104"/>
    </row>
    <row r="572" spans="1:1">
      <c r="A572" s="104"/>
    </row>
    <row r="573" spans="1:1">
      <c r="A573" s="104"/>
    </row>
    <row r="574" spans="1:1">
      <c r="A574" s="104"/>
    </row>
    <row r="575" spans="1:1">
      <c r="A575" s="104"/>
    </row>
    <row r="576" spans="1:1">
      <c r="A576" s="104"/>
    </row>
    <row r="577" spans="1:1">
      <c r="A577" s="104"/>
    </row>
    <row r="578" spans="1:1">
      <c r="A578" s="104"/>
    </row>
    <row r="579" spans="1:1">
      <c r="A579" s="104"/>
    </row>
    <row r="580" spans="1:1">
      <c r="A580" s="104"/>
    </row>
    <row r="581" spans="1:1">
      <c r="A581" s="104"/>
    </row>
    <row r="582" spans="1:1">
      <c r="A582" s="104"/>
    </row>
    <row r="583" spans="1:1">
      <c r="A583" s="104"/>
    </row>
    <row r="584" spans="1:1">
      <c r="A584" s="104"/>
    </row>
    <row r="585" spans="1:1">
      <c r="A585" s="104"/>
    </row>
    <row r="586" spans="1:1">
      <c r="A586" s="104"/>
    </row>
    <row r="587" spans="1:1">
      <c r="A587" s="104"/>
    </row>
    <row r="588" spans="1:1">
      <c r="A588" s="104"/>
    </row>
    <row r="589" spans="1:1">
      <c r="A589" s="104"/>
    </row>
    <row r="590" spans="1:1">
      <c r="A590" s="104"/>
    </row>
    <row r="591" spans="1:1">
      <c r="A591" s="104"/>
    </row>
    <row r="592" spans="1:1">
      <c r="A592" s="104"/>
    </row>
    <row r="593" spans="1:1">
      <c r="A593" s="104"/>
    </row>
    <row r="594" spans="1:1">
      <c r="A594" s="104"/>
    </row>
    <row r="595" spans="1:1">
      <c r="A595" s="104"/>
    </row>
    <row r="596" spans="1:1">
      <c r="A596" s="104"/>
    </row>
    <row r="597" spans="1:1">
      <c r="A597" s="104"/>
    </row>
    <row r="598" spans="1:1">
      <c r="A598" s="104"/>
    </row>
    <row r="599" spans="1:1">
      <c r="A599" s="104"/>
    </row>
    <row r="600" spans="1:1">
      <c r="A600" s="104"/>
    </row>
    <row r="601" spans="1:1">
      <c r="A601" s="104"/>
    </row>
    <row r="602" spans="1:1">
      <c r="A602" s="104"/>
    </row>
    <row r="603" spans="1:1">
      <c r="A603" s="104"/>
    </row>
    <row r="604" spans="1:1">
      <c r="A604" s="104"/>
    </row>
    <row r="605" spans="1:1">
      <c r="A605" s="104"/>
    </row>
    <row r="606" spans="1:1">
      <c r="A606" s="104"/>
    </row>
    <row r="607" spans="1:1">
      <c r="A607" s="104"/>
    </row>
    <row r="608" spans="1:1">
      <c r="A608" s="104"/>
    </row>
    <row r="609" spans="1:1">
      <c r="A609" s="104"/>
    </row>
    <row r="610" spans="1:1">
      <c r="A610" s="104"/>
    </row>
    <row r="611" spans="1:1">
      <c r="A611" s="104"/>
    </row>
    <row r="612" spans="1:1">
      <c r="A612" s="104"/>
    </row>
    <row r="613" spans="1:1">
      <c r="A613" s="104"/>
    </row>
    <row r="614" spans="1:1">
      <c r="A614" s="104"/>
    </row>
    <row r="615" spans="1:1">
      <c r="A615" s="104"/>
    </row>
    <row r="616" spans="1:1">
      <c r="A616" s="104"/>
    </row>
    <row r="617" spans="1:1">
      <c r="A617" s="104"/>
    </row>
    <row r="618" spans="1:1">
      <c r="A618" s="104"/>
    </row>
    <row r="619" spans="1:1">
      <c r="A619" s="104"/>
    </row>
    <row r="620" spans="1:1">
      <c r="A620" s="104"/>
    </row>
    <row r="621" spans="1:1">
      <c r="A621" s="104"/>
    </row>
    <row r="622" spans="1:1">
      <c r="A622" s="104"/>
    </row>
    <row r="623" spans="1:1">
      <c r="A623" s="104"/>
    </row>
    <row r="624" spans="1:1">
      <c r="A624" s="104"/>
    </row>
    <row r="625" spans="1:1">
      <c r="A625" s="104"/>
    </row>
    <row r="626" spans="1:1">
      <c r="A626" s="104"/>
    </row>
    <row r="627" spans="1:1">
      <c r="A627" s="104"/>
    </row>
    <row r="628" spans="1:1">
      <c r="A628" s="104"/>
    </row>
    <row r="629" spans="1:1">
      <c r="A629" s="104"/>
    </row>
    <row r="630" spans="1:1">
      <c r="A630" s="104"/>
    </row>
    <row r="631" spans="1:1">
      <c r="A631" s="104"/>
    </row>
    <row r="632" spans="1:1">
      <c r="A632" s="104"/>
    </row>
    <row r="633" spans="1:1">
      <c r="A633" s="104"/>
    </row>
    <row r="634" spans="1:1">
      <c r="A634" s="104"/>
    </row>
    <row r="635" spans="1:1">
      <c r="A635" s="104"/>
    </row>
    <row r="636" spans="1:1">
      <c r="A636" s="104"/>
    </row>
    <row r="637" spans="1:1">
      <c r="A637" s="104"/>
    </row>
    <row r="638" spans="1:1">
      <c r="A638" s="104"/>
    </row>
    <row r="639" spans="1:1">
      <c r="A639" s="104"/>
    </row>
    <row r="640" spans="1:1">
      <c r="A640" s="104"/>
    </row>
    <row r="641" spans="1:1">
      <c r="A641" s="104"/>
    </row>
    <row r="642" spans="1:1">
      <c r="A642" s="104"/>
    </row>
    <row r="643" spans="1:1">
      <c r="A643" s="104"/>
    </row>
    <row r="644" spans="1:1">
      <c r="A644" s="104"/>
    </row>
    <row r="645" spans="1:1">
      <c r="A645" s="104"/>
    </row>
    <row r="646" spans="1:1">
      <c r="A646" s="104"/>
    </row>
    <row r="647" spans="1:1">
      <c r="A647" s="104"/>
    </row>
    <row r="648" spans="1:1">
      <c r="A648" s="104"/>
    </row>
    <row r="649" spans="1:1">
      <c r="A649" s="104"/>
    </row>
    <row r="650" spans="1:1">
      <c r="A650" s="104"/>
    </row>
    <row r="651" spans="1:1">
      <c r="A651" s="104"/>
    </row>
    <row r="652" spans="1:1">
      <c r="A652" s="104"/>
    </row>
    <row r="653" spans="1:1">
      <c r="A653" s="104"/>
    </row>
    <row r="654" spans="1:1">
      <c r="A654" s="104"/>
    </row>
    <row r="655" spans="1:1">
      <c r="A655" s="104"/>
    </row>
    <row r="656" spans="1:1">
      <c r="A656" s="104"/>
    </row>
    <row r="657" spans="1:1">
      <c r="A657" s="104"/>
    </row>
    <row r="658" spans="1:1">
      <c r="A658" s="104"/>
    </row>
    <row r="659" spans="1:1">
      <c r="A659" s="104"/>
    </row>
    <row r="660" spans="1:1">
      <c r="A660" s="104"/>
    </row>
    <row r="661" spans="1:1">
      <c r="A661" s="104"/>
    </row>
    <row r="662" spans="1:1">
      <c r="A662" s="104"/>
    </row>
    <row r="663" spans="1:1">
      <c r="A663" s="104"/>
    </row>
    <row r="664" spans="1:1">
      <c r="A664" s="104"/>
    </row>
    <row r="665" spans="1:1">
      <c r="A665" s="104"/>
    </row>
    <row r="666" spans="1:1">
      <c r="A666" s="104"/>
    </row>
    <row r="667" spans="1:1">
      <c r="A667" s="104"/>
    </row>
    <row r="668" spans="1:1">
      <c r="A668" s="104"/>
    </row>
    <row r="669" spans="1:1">
      <c r="A669" s="104"/>
    </row>
    <row r="670" spans="1:1">
      <c r="A670" s="104"/>
    </row>
    <row r="671" spans="1:1">
      <c r="A671" s="104"/>
    </row>
    <row r="672" spans="1:1">
      <c r="A672" s="104"/>
    </row>
    <row r="673" spans="1:1">
      <c r="A673" s="104"/>
    </row>
    <row r="674" spans="1:1">
      <c r="A674" s="104"/>
    </row>
    <row r="675" spans="1:1">
      <c r="A675" s="104"/>
    </row>
    <row r="676" spans="1:1">
      <c r="A676" s="104"/>
    </row>
    <row r="677" spans="1:1">
      <c r="A677" s="104"/>
    </row>
    <row r="678" spans="1:1">
      <c r="A678" s="104"/>
    </row>
    <row r="679" spans="1:1">
      <c r="A679" s="104"/>
    </row>
    <row r="680" spans="1:1">
      <c r="A680" s="104"/>
    </row>
    <row r="681" spans="1:1">
      <c r="A681" s="104"/>
    </row>
    <row r="682" spans="1:1">
      <c r="A682" s="104"/>
    </row>
    <row r="683" spans="1:1">
      <c r="A683" s="104"/>
    </row>
    <row r="684" spans="1:1">
      <c r="A684" s="104"/>
    </row>
    <row r="685" spans="1:1">
      <c r="A685" s="104"/>
    </row>
    <row r="686" spans="1:1">
      <c r="A686" s="104"/>
    </row>
    <row r="687" spans="1:1">
      <c r="A687" s="104"/>
    </row>
    <row r="688" spans="1:1">
      <c r="A688" s="104"/>
    </row>
    <row r="689" spans="1:1">
      <c r="A689" s="104"/>
    </row>
    <row r="690" spans="1:1">
      <c r="A690" s="104"/>
    </row>
    <row r="691" spans="1:1">
      <c r="A691" s="104"/>
    </row>
    <row r="692" spans="1:1">
      <c r="A692" s="104"/>
    </row>
    <row r="693" spans="1:1">
      <c r="A693" s="104"/>
    </row>
    <row r="694" spans="1:1">
      <c r="A694" s="104"/>
    </row>
    <row r="695" spans="1:1">
      <c r="A695" s="104"/>
    </row>
    <row r="696" spans="1:1">
      <c r="A696" s="104"/>
    </row>
    <row r="697" spans="1:1">
      <c r="A697" s="104"/>
    </row>
    <row r="698" spans="1:1">
      <c r="A698" s="104"/>
    </row>
    <row r="699" spans="1:1">
      <c r="A699" s="104"/>
    </row>
    <row r="700" spans="1:1">
      <c r="A700" s="104"/>
    </row>
    <row r="701" spans="1:1">
      <c r="A701" s="104"/>
    </row>
    <row r="702" spans="1:1">
      <c r="A702" s="104"/>
    </row>
    <row r="703" spans="1:1">
      <c r="A703" s="104"/>
    </row>
    <row r="704" spans="1:1">
      <c r="A704" s="104"/>
    </row>
    <row r="705" spans="1:1">
      <c r="A705" s="104"/>
    </row>
    <row r="706" spans="1:1">
      <c r="A706" s="104"/>
    </row>
    <row r="707" spans="1:1">
      <c r="A707" s="104"/>
    </row>
    <row r="708" spans="1:1">
      <c r="A708" s="104"/>
    </row>
    <row r="709" spans="1:1">
      <c r="A709" s="104"/>
    </row>
    <row r="710" spans="1:1">
      <c r="A710" s="104"/>
    </row>
    <row r="711" spans="1:1">
      <c r="A711" s="104"/>
    </row>
    <row r="712" spans="1:1">
      <c r="A712" s="104"/>
    </row>
    <row r="713" spans="1:1">
      <c r="A713" s="104"/>
    </row>
    <row r="714" spans="1:1">
      <c r="A714" s="104"/>
    </row>
    <row r="715" spans="1:1">
      <c r="A715" s="104"/>
    </row>
    <row r="716" spans="1:1">
      <c r="A716" s="104"/>
    </row>
    <row r="717" spans="1:1">
      <c r="A717" s="104"/>
    </row>
    <row r="718" spans="1:1">
      <c r="A718" s="104"/>
    </row>
    <row r="719" spans="1:1">
      <c r="A719" s="104"/>
    </row>
    <row r="720" spans="1:1">
      <c r="A720" s="104"/>
    </row>
    <row r="721" spans="1:1">
      <c r="A721" s="104"/>
    </row>
    <row r="722" spans="1:1">
      <c r="A722" s="104"/>
    </row>
    <row r="723" spans="1:1">
      <c r="A723" s="104"/>
    </row>
    <row r="724" spans="1:1">
      <c r="A724" s="104"/>
    </row>
    <row r="725" spans="1:1">
      <c r="A725" s="104"/>
    </row>
    <row r="726" spans="1:1">
      <c r="A726" s="104"/>
    </row>
    <row r="727" spans="1:1">
      <c r="A727" s="104"/>
    </row>
    <row r="728" spans="1:1">
      <c r="A728" s="104"/>
    </row>
    <row r="729" spans="1:1">
      <c r="A729" s="104"/>
    </row>
    <row r="730" spans="1:1">
      <c r="A730" s="104"/>
    </row>
    <row r="731" spans="1:1">
      <c r="A731" s="104"/>
    </row>
    <row r="732" spans="1:1">
      <c r="A732" s="104"/>
    </row>
    <row r="733" spans="1:1">
      <c r="A733" s="104"/>
    </row>
    <row r="734" spans="1:1">
      <c r="A734" s="104"/>
    </row>
    <row r="735" spans="1:1">
      <c r="A735" s="104"/>
    </row>
    <row r="736" spans="1:1">
      <c r="A736" s="104"/>
    </row>
    <row r="737" spans="1:1">
      <c r="A737" s="104"/>
    </row>
    <row r="738" spans="1:1">
      <c r="A738" s="104"/>
    </row>
    <row r="739" spans="1:1">
      <c r="A739" s="104"/>
    </row>
    <row r="740" spans="1:1">
      <c r="A740" s="104"/>
    </row>
    <row r="741" spans="1:1">
      <c r="A741" s="104"/>
    </row>
    <row r="742" spans="1:1">
      <c r="A742" s="104"/>
    </row>
    <row r="743" spans="1:1">
      <c r="A743" s="104"/>
    </row>
    <row r="744" spans="1:1">
      <c r="A744" s="104"/>
    </row>
    <row r="745" spans="1:1">
      <c r="A745" s="104"/>
    </row>
    <row r="746" spans="1:1">
      <c r="A746" s="104"/>
    </row>
    <row r="747" spans="1:1">
      <c r="A747" s="104"/>
    </row>
    <row r="748" spans="1:1">
      <c r="A748" s="104"/>
    </row>
    <row r="749" spans="1:1">
      <c r="A749" s="104"/>
    </row>
    <row r="750" spans="1:1">
      <c r="A750" s="104"/>
    </row>
    <row r="751" spans="1:1">
      <c r="A751" s="104"/>
    </row>
    <row r="752" spans="1:1">
      <c r="A752" s="104"/>
    </row>
    <row r="753" spans="1:1">
      <c r="A753" s="104"/>
    </row>
    <row r="754" spans="1:1">
      <c r="A754" s="104"/>
    </row>
    <row r="755" spans="1:1">
      <c r="A755" s="104"/>
    </row>
    <row r="756" spans="1:1">
      <c r="A756" s="104"/>
    </row>
    <row r="757" spans="1:1">
      <c r="A757" s="104"/>
    </row>
    <row r="758" spans="1:1">
      <c r="A758" s="104"/>
    </row>
    <row r="759" spans="1:1">
      <c r="A759" s="104"/>
    </row>
    <row r="760" spans="1:1">
      <c r="A760" s="104"/>
    </row>
    <row r="761" spans="1:1">
      <c r="A761" s="104"/>
    </row>
    <row r="762" spans="1:1">
      <c r="A762" s="104"/>
    </row>
    <row r="763" spans="1:1">
      <c r="A763" s="104"/>
    </row>
    <row r="764" spans="1:1">
      <c r="A764" s="104"/>
    </row>
    <row r="765" spans="1:1">
      <c r="A765" s="104"/>
    </row>
    <row r="766" spans="1:1">
      <c r="A766" s="104"/>
    </row>
    <row r="767" spans="1:1">
      <c r="A767" s="104"/>
    </row>
    <row r="768" spans="1:1">
      <c r="A768" s="104"/>
    </row>
    <row r="769" spans="1:1">
      <c r="A769" s="104"/>
    </row>
    <row r="770" spans="1:1">
      <c r="A770" s="104"/>
    </row>
    <row r="771" spans="1:1">
      <c r="A771" s="104"/>
    </row>
    <row r="772" spans="1:1">
      <c r="A772" s="104"/>
    </row>
    <row r="773" spans="1:1">
      <c r="A773" s="104"/>
    </row>
    <row r="774" spans="1:1">
      <c r="A774" s="104"/>
    </row>
    <row r="775" spans="1:1">
      <c r="A775" s="104"/>
    </row>
    <row r="776" spans="1:1">
      <c r="A776" s="104"/>
    </row>
    <row r="777" spans="1:1">
      <c r="A777" s="104"/>
    </row>
    <row r="778" spans="1:1">
      <c r="A778" s="104"/>
    </row>
    <row r="779" spans="1:1">
      <c r="A779" s="104"/>
    </row>
    <row r="780" spans="1:1">
      <c r="A780" s="104"/>
    </row>
    <row r="781" spans="1:1">
      <c r="A781" s="104"/>
    </row>
    <row r="782" spans="1:1">
      <c r="A782" s="104"/>
    </row>
    <row r="783" spans="1:1">
      <c r="A783" s="104"/>
    </row>
    <row r="784" spans="1:1">
      <c r="A784" s="104"/>
    </row>
    <row r="785" spans="1:1">
      <c r="A785" s="104"/>
    </row>
    <row r="786" spans="1:1">
      <c r="A786" s="104"/>
    </row>
    <row r="787" spans="1:1">
      <c r="A787" s="104"/>
    </row>
    <row r="788" spans="1:1">
      <c r="A788" s="104"/>
    </row>
    <row r="789" spans="1:1">
      <c r="A789" s="104"/>
    </row>
    <row r="790" spans="1:1">
      <c r="A790" s="104"/>
    </row>
    <row r="791" spans="1:1">
      <c r="A791" s="104"/>
    </row>
    <row r="792" spans="1:1">
      <c r="A792" s="104"/>
    </row>
    <row r="793" spans="1:1">
      <c r="A793" s="104"/>
    </row>
    <row r="794" spans="1:1">
      <c r="A794" s="104"/>
    </row>
    <row r="795" spans="1:1">
      <c r="A795" s="104"/>
    </row>
    <row r="796" spans="1:1">
      <c r="A796" s="104"/>
    </row>
    <row r="797" spans="1:1">
      <c r="A797" s="104"/>
    </row>
    <row r="798" spans="1:1">
      <c r="A798" s="104"/>
    </row>
    <row r="799" spans="1:1">
      <c r="A799" s="104"/>
    </row>
    <row r="800" spans="1:1">
      <c r="A800" s="104"/>
    </row>
    <row r="801" spans="1:1">
      <c r="A801" s="104"/>
    </row>
    <row r="802" spans="1:1">
      <c r="A802" s="104"/>
    </row>
    <row r="803" spans="1:1">
      <c r="A803" s="104"/>
    </row>
    <row r="804" spans="1:1">
      <c r="A804" s="104"/>
    </row>
    <row r="805" spans="1:1">
      <c r="A805" s="104"/>
    </row>
    <row r="806" spans="1:1">
      <c r="A806" s="104"/>
    </row>
    <row r="807" spans="1:1">
      <c r="A807" s="104"/>
    </row>
    <row r="808" spans="1:1">
      <c r="A808" s="104"/>
    </row>
    <row r="809" spans="1:1">
      <c r="A809" s="104"/>
    </row>
    <row r="810" spans="1:1">
      <c r="A810" s="104"/>
    </row>
    <row r="811" spans="1:1">
      <c r="A811" s="104"/>
    </row>
    <row r="812" spans="1:1">
      <c r="A812" s="104"/>
    </row>
    <row r="813" spans="1:1">
      <c r="A813" s="104"/>
    </row>
    <row r="814" spans="1:1">
      <c r="A814" s="104"/>
    </row>
    <row r="815" spans="1:1">
      <c r="A815" s="104"/>
    </row>
    <row r="816" spans="1:1">
      <c r="A816" s="104"/>
    </row>
    <row r="817" spans="1:1">
      <c r="A817" s="104"/>
    </row>
    <row r="818" spans="1:1">
      <c r="A818" s="104"/>
    </row>
    <row r="819" spans="1:1">
      <c r="A819" s="104"/>
    </row>
    <row r="820" spans="1:1">
      <c r="A820" s="104"/>
    </row>
    <row r="821" spans="1:1">
      <c r="A821" s="104"/>
    </row>
    <row r="822" spans="1:1">
      <c r="A822" s="104"/>
    </row>
    <row r="823" spans="1:1">
      <c r="A823" s="104"/>
    </row>
    <row r="824" spans="1:1">
      <c r="A824" s="104"/>
    </row>
    <row r="825" spans="1:1">
      <c r="A825" s="104"/>
    </row>
    <row r="826" spans="1:1">
      <c r="A826" s="104"/>
    </row>
    <row r="827" spans="1:1">
      <c r="A827" s="104"/>
    </row>
    <row r="828" spans="1:1">
      <c r="A828" s="104"/>
    </row>
    <row r="829" spans="1:1">
      <c r="A829" s="104"/>
    </row>
    <row r="830" spans="1:1">
      <c r="A830" s="104"/>
    </row>
    <row r="831" spans="1:1">
      <c r="A831" s="104"/>
    </row>
    <row r="832" spans="1:1">
      <c r="A832" s="104"/>
    </row>
    <row r="833" spans="1:1">
      <c r="A833" s="104"/>
    </row>
    <row r="834" spans="1:1">
      <c r="A834" s="104"/>
    </row>
    <row r="835" spans="1:1">
      <c r="A835" s="104"/>
    </row>
    <row r="836" spans="1:1">
      <c r="A836" s="104"/>
    </row>
    <row r="837" spans="1:1">
      <c r="A837" s="104"/>
    </row>
    <row r="838" spans="1:1">
      <c r="A838" s="104"/>
    </row>
    <row r="839" spans="1:1">
      <c r="A839" s="104"/>
    </row>
    <row r="840" spans="1:1">
      <c r="A840" s="104"/>
    </row>
    <row r="841" spans="1:1">
      <c r="A841" s="104"/>
    </row>
    <row r="842" spans="1:1">
      <c r="A842" s="104"/>
    </row>
    <row r="843" spans="1:1">
      <c r="A843" s="104"/>
    </row>
    <row r="844" spans="1:1">
      <c r="A844" s="104"/>
    </row>
    <row r="845" spans="1:1">
      <c r="A845" s="104"/>
    </row>
    <row r="846" spans="1:1">
      <c r="A846" s="104"/>
    </row>
    <row r="847" spans="1:1">
      <c r="A847" s="104"/>
    </row>
    <row r="848" spans="1:1">
      <c r="A848" s="104"/>
    </row>
    <row r="849" spans="1:1">
      <c r="A849" s="104"/>
    </row>
    <row r="850" spans="1:1">
      <c r="A850" s="104"/>
    </row>
    <row r="851" spans="1:1">
      <c r="A851" s="104"/>
    </row>
    <row r="852" spans="1:1">
      <c r="A852" s="104"/>
    </row>
    <row r="853" spans="1:1">
      <c r="A853" s="104"/>
    </row>
    <row r="854" spans="1:1">
      <c r="A854" s="104"/>
    </row>
    <row r="855" spans="1:1">
      <c r="A855" s="104"/>
    </row>
    <row r="856" spans="1:1">
      <c r="A856" s="104"/>
    </row>
    <row r="857" spans="1:1">
      <c r="A857" s="104"/>
    </row>
    <row r="858" spans="1:1">
      <c r="A858" s="104"/>
    </row>
    <row r="859" spans="1:1">
      <c r="A859" s="104"/>
    </row>
    <row r="860" spans="1:1">
      <c r="A860" s="104"/>
    </row>
    <row r="861" spans="1:1">
      <c r="A861" s="104"/>
    </row>
    <row r="862" spans="1:1">
      <c r="A862" s="104"/>
    </row>
    <row r="863" spans="1:1">
      <c r="A863" s="104"/>
    </row>
    <row r="864" spans="1:1">
      <c r="A864" s="104"/>
    </row>
    <row r="865" spans="1:1">
      <c r="A865" s="104"/>
    </row>
    <row r="866" spans="1:1">
      <c r="A866" s="104"/>
    </row>
    <row r="867" spans="1:1">
      <c r="A867" s="104"/>
    </row>
    <row r="868" spans="1:1">
      <c r="A868" s="104"/>
    </row>
    <row r="869" spans="1:1">
      <c r="A869" s="104"/>
    </row>
    <row r="870" spans="1:1">
      <c r="A870" s="104"/>
    </row>
    <row r="871" spans="1:1">
      <c r="A871" s="104"/>
    </row>
    <row r="872" spans="1:1">
      <c r="A872" s="104"/>
    </row>
    <row r="873" spans="1:1">
      <c r="A873" s="104"/>
    </row>
    <row r="874" spans="1:1">
      <c r="A874" s="104"/>
    </row>
    <row r="875" spans="1:1">
      <c r="A875" s="104"/>
    </row>
    <row r="876" spans="1:1">
      <c r="A876" s="104"/>
    </row>
    <row r="877" spans="1:1">
      <c r="A877" s="104"/>
    </row>
    <row r="878" spans="1:1">
      <c r="A878" s="104"/>
    </row>
    <row r="879" spans="1:1">
      <c r="A879" s="104"/>
    </row>
    <row r="880" spans="1:1">
      <c r="A880" s="104"/>
    </row>
    <row r="881" spans="1:1">
      <c r="A881" s="104"/>
    </row>
    <row r="882" spans="1:1">
      <c r="A882" s="104"/>
    </row>
    <row r="883" spans="1:1">
      <c r="A883" s="104"/>
    </row>
    <row r="884" spans="1:1">
      <c r="A884" s="104"/>
    </row>
    <row r="885" spans="1:1">
      <c r="A885" s="104"/>
    </row>
    <row r="886" spans="1:1">
      <c r="A886" s="104"/>
    </row>
    <row r="887" spans="1:1">
      <c r="A887" s="104"/>
    </row>
    <row r="888" spans="1:1">
      <c r="A888" s="104"/>
    </row>
    <row r="889" spans="1:1">
      <c r="A889" s="104"/>
    </row>
    <row r="890" spans="1:1">
      <c r="A890" s="104"/>
    </row>
    <row r="891" spans="1:1">
      <c r="A891" s="104"/>
    </row>
    <row r="892" spans="1:1">
      <c r="A892" s="104"/>
    </row>
    <row r="893" spans="1:1">
      <c r="A893" s="104"/>
    </row>
    <row r="894" spans="1:1">
      <c r="A894" s="104"/>
    </row>
    <row r="895" spans="1:1">
      <c r="A895" s="104"/>
    </row>
    <row r="896" spans="1:1">
      <c r="A896" s="104"/>
    </row>
    <row r="897" spans="1:1">
      <c r="A897" s="104"/>
    </row>
    <row r="898" spans="1:1">
      <c r="A898" s="104"/>
    </row>
    <row r="899" spans="1:1">
      <c r="A899" s="104"/>
    </row>
    <row r="900" spans="1:1">
      <c r="A900" s="104"/>
    </row>
    <row r="901" spans="1:1">
      <c r="A901" s="104"/>
    </row>
    <row r="902" spans="1:1">
      <c r="A902" s="104"/>
    </row>
    <row r="903" spans="1:1">
      <c r="A903" s="104"/>
    </row>
    <row r="904" spans="1:1">
      <c r="A904" s="104"/>
    </row>
    <row r="905" spans="1:1">
      <c r="A905" s="104"/>
    </row>
    <row r="906" spans="1:1">
      <c r="A906" s="104"/>
    </row>
    <row r="907" spans="1:1">
      <c r="A907" s="104"/>
    </row>
    <row r="908" spans="1:1">
      <c r="A908" s="104"/>
    </row>
    <row r="909" spans="1:1">
      <c r="A909" s="104"/>
    </row>
    <row r="910" spans="1:1">
      <c r="A910" s="104"/>
    </row>
    <row r="911" spans="1:1">
      <c r="A911" s="104"/>
    </row>
    <row r="912" spans="1:1">
      <c r="A912" s="104"/>
    </row>
    <row r="913" spans="1:1">
      <c r="A913" s="104"/>
    </row>
    <row r="914" spans="1:1">
      <c r="A914" s="104"/>
    </row>
    <row r="915" spans="1:1">
      <c r="A915" s="104"/>
    </row>
    <row r="916" spans="1:1">
      <c r="A916" s="104"/>
    </row>
    <row r="917" spans="1:1">
      <c r="A917" s="104"/>
    </row>
    <row r="918" spans="1:1">
      <c r="A918" s="104"/>
    </row>
    <row r="919" spans="1:1">
      <c r="A919" s="104"/>
    </row>
    <row r="920" spans="1:1">
      <c r="A920" s="104"/>
    </row>
    <row r="921" spans="1:1">
      <c r="A921" s="104"/>
    </row>
    <row r="922" spans="1:1">
      <c r="A922" s="104"/>
    </row>
    <row r="923" spans="1:1">
      <c r="A923" s="104"/>
    </row>
    <row r="924" spans="1:1">
      <c r="A924" s="104"/>
    </row>
    <row r="925" spans="1:1">
      <c r="A925" s="104"/>
    </row>
    <row r="926" spans="1:1">
      <c r="A926" s="104"/>
    </row>
    <row r="927" spans="1:1">
      <c r="A927" s="104"/>
    </row>
    <row r="928" spans="1:1">
      <c r="A928" s="104"/>
    </row>
    <row r="929" spans="1:1">
      <c r="A929" s="104"/>
    </row>
    <row r="930" spans="1:1">
      <c r="A930" s="104"/>
    </row>
    <row r="931" spans="1:1">
      <c r="A931" s="104"/>
    </row>
    <row r="932" spans="1:1">
      <c r="A932" s="104"/>
    </row>
    <row r="933" spans="1:1">
      <c r="A933" s="104"/>
    </row>
    <row r="934" spans="1:1">
      <c r="A934" s="104"/>
    </row>
    <row r="935" spans="1:1">
      <c r="A935" s="104"/>
    </row>
    <row r="936" spans="1:1">
      <c r="A936" s="104"/>
    </row>
    <row r="937" spans="1:1">
      <c r="A937" s="104"/>
    </row>
    <row r="938" spans="1:1">
      <c r="A938" s="104"/>
    </row>
    <row r="939" spans="1:1">
      <c r="A939" s="104"/>
    </row>
    <row r="940" spans="1:1">
      <c r="A940" s="104"/>
    </row>
    <row r="941" spans="1:1">
      <c r="A941" s="104"/>
    </row>
    <row r="942" spans="1:1">
      <c r="A942" s="104"/>
    </row>
    <row r="943" spans="1:1">
      <c r="A943" s="104"/>
    </row>
    <row r="944" spans="1:1">
      <c r="A944" s="104"/>
    </row>
    <row r="945" spans="1:1">
      <c r="A945" s="104"/>
    </row>
    <row r="946" spans="1:1">
      <c r="A946" s="104"/>
    </row>
    <row r="947" spans="1:1">
      <c r="A947" s="104"/>
    </row>
    <row r="948" spans="1:1">
      <c r="A948" s="104"/>
    </row>
    <row r="949" spans="1:1">
      <c r="A949" s="104"/>
    </row>
    <row r="950" spans="1:1">
      <c r="A950" s="104"/>
    </row>
    <row r="951" spans="1:1">
      <c r="A951" s="104"/>
    </row>
    <row r="952" spans="1:1">
      <c r="A952" s="104"/>
    </row>
    <row r="953" spans="1:1">
      <c r="A953" s="104"/>
    </row>
    <row r="954" spans="1:1">
      <c r="A954" s="104"/>
    </row>
    <row r="955" spans="1:1">
      <c r="A955" s="104"/>
    </row>
    <row r="956" spans="1:1">
      <c r="A956" s="104"/>
    </row>
    <row r="957" spans="1:1">
      <c r="A957" s="104"/>
    </row>
    <row r="958" spans="1:1">
      <c r="A958" s="104"/>
    </row>
    <row r="959" spans="1:1">
      <c r="A959" s="104"/>
    </row>
    <row r="960" spans="1:1">
      <c r="A960" s="104"/>
    </row>
    <row r="961" spans="1:1">
      <c r="A961" s="104"/>
    </row>
    <row r="962" spans="1:1">
      <c r="A962" s="104"/>
    </row>
    <row r="963" spans="1:1">
      <c r="A963" s="104"/>
    </row>
    <row r="964" spans="1:1">
      <c r="A964" s="104"/>
    </row>
    <row r="965" spans="1:1">
      <c r="A965" s="104"/>
    </row>
    <row r="966" spans="1:1">
      <c r="A966" s="104"/>
    </row>
    <row r="967" spans="1:1">
      <c r="A967" s="104"/>
    </row>
    <row r="968" spans="1:1">
      <c r="A968" s="104"/>
    </row>
    <row r="969" spans="1:1">
      <c r="A969" s="104"/>
    </row>
    <row r="970" spans="1:1">
      <c r="A970" s="104"/>
    </row>
    <row r="971" spans="1:1">
      <c r="A971" s="104"/>
    </row>
    <row r="972" spans="1:1">
      <c r="A972" s="104"/>
    </row>
    <row r="973" spans="1:1">
      <c r="A973" s="104"/>
    </row>
    <row r="974" spans="1:1">
      <c r="A974" s="104"/>
    </row>
    <row r="975" spans="1:1">
      <c r="A975" s="104"/>
    </row>
    <row r="976" spans="1:1">
      <c r="A976" s="104"/>
    </row>
    <row r="977" spans="1:1">
      <c r="A977" s="104"/>
    </row>
    <row r="978" spans="1:1">
      <c r="A978" s="104"/>
    </row>
    <row r="979" spans="1:1">
      <c r="A979" s="104"/>
    </row>
    <row r="980" spans="1:1">
      <c r="A980" s="104"/>
    </row>
    <row r="981" spans="1:1">
      <c r="A981" s="104"/>
    </row>
    <row r="982" spans="1:1">
      <c r="A982" s="104"/>
    </row>
    <row r="983" spans="1:1">
      <c r="A983" s="104"/>
    </row>
    <row r="984" spans="1:1">
      <c r="A984" s="104"/>
    </row>
    <row r="985" spans="1:1">
      <c r="A985" s="104"/>
    </row>
    <row r="986" spans="1:1">
      <c r="A986" s="104"/>
    </row>
    <row r="987" spans="1:1">
      <c r="A987" s="104"/>
    </row>
    <row r="988" spans="1:1">
      <c r="A988" s="104"/>
    </row>
    <row r="989" spans="1:1">
      <c r="A989" s="104"/>
    </row>
    <row r="990" spans="1:1">
      <c r="A990" s="104"/>
    </row>
    <row r="991" spans="1:1">
      <c r="A991" s="104"/>
    </row>
    <row r="992" spans="1:1">
      <c r="A992" s="104"/>
    </row>
    <row r="993" spans="1:1">
      <c r="A993" s="104"/>
    </row>
    <row r="994" spans="1:1">
      <c r="A994" s="104"/>
    </row>
    <row r="995" spans="1:1">
      <c r="A995" s="104"/>
    </row>
    <row r="996" spans="1:1">
      <c r="A996" s="104"/>
    </row>
    <row r="997" spans="1:1">
      <c r="A997" s="104"/>
    </row>
    <row r="998" spans="1:1">
      <c r="A998" s="104"/>
    </row>
    <row r="999" spans="1:1">
      <c r="A999" s="104"/>
    </row>
    <row r="1000" spans="1:1">
      <c r="A1000" s="10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P122"/>
  <sheetViews>
    <sheetView workbookViewId="0"/>
  </sheetViews>
  <sheetFormatPr defaultColWidth="14.42578125" defaultRowHeight="15" customHeight="1"/>
  <cols>
    <col min="40" max="40" width="20.28515625" customWidth="1"/>
    <col min="41" max="41" width="24.140625" customWidth="1"/>
    <col min="42" max="42" width="6.28515625" customWidth="1"/>
  </cols>
  <sheetData>
    <row r="1" spans="1:42">
      <c r="A1" s="110" t="s">
        <v>312</v>
      </c>
      <c r="B1" s="110" t="s">
        <v>313</v>
      </c>
      <c r="C1" s="110" t="s">
        <v>314</v>
      </c>
      <c r="D1" s="110" t="s">
        <v>315</v>
      </c>
      <c r="E1" s="110" t="s">
        <v>316</v>
      </c>
      <c r="F1" s="110" t="s">
        <v>317</v>
      </c>
      <c r="G1" s="110" t="s">
        <v>318</v>
      </c>
      <c r="H1" s="110" t="s">
        <v>319</v>
      </c>
      <c r="I1" s="110" t="s">
        <v>320</v>
      </c>
      <c r="J1" s="110" t="s">
        <v>321</v>
      </c>
      <c r="K1" s="110" t="s">
        <v>322</v>
      </c>
      <c r="L1" s="110" t="s">
        <v>323</v>
      </c>
      <c r="M1" s="110" t="s">
        <v>324</v>
      </c>
      <c r="N1" s="110" t="s">
        <v>325</v>
      </c>
      <c r="O1" s="110" t="s">
        <v>326</v>
      </c>
      <c r="P1" s="110" t="s">
        <v>327</v>
      </c>
      <c r="Q1" s="110" t="s">
        <v>328</v>
      </c>
      <c r="R1" s="110" t="s">
        <v>329</v>
      </c>
      <c r="S1" s="110" t="s">
        <v>330</v>
      </c>
      <c r="T1" s="110" t="s">
        <v>331</v>
      </c>
      <c r="U1" s="110" t="s">
        <v>332</v>
      </c>
      <c r="V1" s="110" t="s">
        <v>1</v>
      </c>
      <c r="W1" s="110" t="s">
        <v>333</v>
      </c>
      <c r="X1" s="110" t="s">
        <v>334</v>
      </c>
      <c r="Y1" s="110" t="s">
        <v>335</v>
      </c>
      <c r="Z1" s="110" t="s">
        <v>336</v>
      </c>
      <c r="AA1" s="6" t="s">
        <v>337</v>
      </c>
      <c r="AB1" s="6" t="s">
        <v>338</v>
      </c>
      <c r="AC1" s="6" t="s">
        <v>339</v>
      </c>
      <c r="AD1" s="6" t="s">
        <v>340</v>
      </c>
      <c r="AE1" s="6" t="s">
        <v>341</v>
      </c>
      <c r="AF1" s="6" t="s">
        <v>342</v>
      </c>
      <c r="AG1" s="6" t="s">
        <v>343</v>
      </c>
      <c r="AH1" s="6" t="s">
        <v>344</v>
      </c>
      <c r="AI1" s="6" t="s">
        <v>345</v>
      </c>
      <c r="AJ1" s="6" t="s">
        <v>346</v>
      </c>
      <c r="AK1" s="6" t="s">
        <v>347</v>
      </c>
      <c r="AL1" s="6"/>
      <c r="AM1" s="11" t="s">
        <v>7</v>
      </c>
      <c r="AN1" s="11" t="s">
        <v>348</v>
      </c>
      <c r="AO1" s="11" t="s">
        <v>349</v>
      </c>
      <c r="AP1" s="11" t="s">
        <v>350</v>
      </c>
    </row>
    <row r="2" spans="1:42">
      <c r="A2" s="110" t="s">
        <v>351</v>
      </c>
      <c r="B2" s="110" t="s">
        <v>352</v>
      </c>
      <c r="C2" s="110" t="s">
        <v>353</v>
      </c>
      <c r="D2" s="110" t="s">
        <v>354</v>
      </c>
      <c r="E2" s="110" t="s">
        <v>355</v>
      </c>
      <c r="F2" s="110" t="s">
        <v>356</v>
      </c>
      <c r="G2" s="110" t="s">
        <v>357</v>
      </c>
      <c r="H2" s="110" t="s">
        <v>358</v>
      </c>
      <c r="I2" s="110" t="s">
        <v>359</v>
      </c>
      <c r="J2" s="110" t="s">
        <v>360</v>
      </c>
      <c r="K2" s="110" t="s">
        <v>361</v>
      </c>
      <c r="L2" s="110" t="s">
        <v>362</v>
      </c>
      <c r="M2" s="110" t="s">
        <v>363</v>
      </c>
      <c r="N2" s="110" t="s">
        <v>356</v>
      </c>
      <c r="O2" s="110" t="s">
        <v>364</v>
      </c>
      <c r="P2" s="110" t="s">
        <v>365</v>
      </c>
      <c r="Q2" s="110" t="s">
        <v>366</v>
      </c>
      <c r="R2" s="110" t="s">
        <v>367</v>
      </c>
      <c r="S2" s="110" t="s">
        <v>368</v>
      </c>
      <c r="T2" s="110" t="s">
        <v>369</v>
      </c>
      <c r="U2" s="110" t="s">
        <v>370</v>
      </c>
      <c r="V2" s="110" t="s">
        <v>371</v>
      </c>
      <c r="W2" s="110" t="s">
        <v>356</v>
      </c>
      <c r="X2" s="110" t="s">
        <v>372</v>
      </c>
      <c r="Y2" s="110" t="s">
        <v>373</v>
      </c>
      <c r="Z2" s="1" t="s">
        <v>374</v>
      </c>
      <c r="AA2" s="1" t="s">
        <v>374</v>
      </c>
      <c r="AB2" s="1" t="s">
        <v>374</v>
      </c>
      <c r="AC2" s="1" t="s">
        <v>374</v>
      </c>
      <c r="AD2" s="1" t="s">
        <v>374</v>
      </c>
      <c r="AE2" s="1" t="s">
        <v>374</v>
      </c>
      <c r="AF2" s="1" t="s">
        <v>374</v>
      </c>
      <c r="AG2" s="1" t="s">
        <v>374</v>
      </c>
      <c r="AH2" s="1" t="s">
        <v>374</v>
      </c>
      <c r="AI2" s="1" t="s">
        <v>374</v>
      </c>
      <c r="AJ2" s="1" t="s">
        <v>374</v>
      </c>
      <c r="AK2" s="1" t="s">
        <v>374</v>
      </c>
      <c r="AL2" s="110"/>
      <c r="AM2" s="111" t="s">
        <v>56</v>
      </c>
      <c r="AN2" s="112" t="s">
        <v>375</v>
      </c>
      <c r="AO2" s="11" t="s">
        <v>313</v>
      </c>
      <c r="AP2" s="113" t="s">
        <v>376</v>
      </c>
    </row>
    <row r="3" spans="1:42">
      <c r="A3" s="114" t="s">
        <v>377</v>
      </c>
      <c r="B3" s="114" t="s">
        <v>378</v>
      </c>
      <c r="C3" s="114" t="s">
        <v>379</v>
      </c>
      <c r="D3" s="114" t="s">
        <v>380</v>
      </c>
      <c r="E3" s="114" t="s">
        <v>381</v>
      </c>
      <c r="F3" s="114" t="s">
        <v>382</v>
      </c>
      <c r="G3" s="114" t="s">
        <v>383</v>
      </c>
      <c r="H3" s="114" t="s">
        <v>384</v>
      </c>
      <c r="I3" s="114" t="s">
        <v>385</v>
      </c>
      <c r="J3" s="114" t="s">
        <v>360</v>
      </c>
      <c r="K3" s="114" t="s">
        <v>386</v>
      </c>
      <c r="L3" s="114" t="s">
        <v>387</v>
      </c>
      <c r="M3" s="114" t="s">
        <v>388</v>
      </c>
      <c r="N3" s="114" t="s">
        <v>389</v>
      </c>
      <c r="O3" s="114" t="s">
        <v>390</v>
      </c>
      <c r="P3" s="114" t="s">
        <v>391</v>
      </c>
      <c r="Q3" s="114" t="s">
        <v>392</v>
      </c>
      <c r="R3" s="114" t="s">
        <v>393</v>
      </c>
      <c r="S3" s="114" t="s">
        <v>394</v>
      </c>
      <c r="T3" s="114" t="s">
        <v>395</v>
      </c>
      <c r="U3" s="114" t="s">
        <v>396</v>
      </c>
      <c r="V3" s="114" t="s">
        <v>397</v>
      </c>
      <c r="W3" s="114" t="s">
        <v>398</v>
      </c>
      <c r="X3" s="114" t="s">
        <v>399</v>
      </c>
      <c r="Y3" s="114" t="s">
        <v>400</v>
      </c>
      <c r="Z3" s="110" t="s">
        <v>401</v>
      </c>
      <c r="AA3" s="110" t="s">
        <v>402</v>
      </c>
      <c r="AB3" s="110" t="s">
        <v>403</v>
      </c>
      <c r="AC3" s="110" t="s">
        <v>404</v>
      </c>
      <c r="AD3" s="110" t="s">
        <v>405</v>
      </c>
      <c r="AE3" s="110" t="s">
        <v>406</v>
      </c>
      <c r="AF3" s="110" t="s">
        <v>407</v>
      </c>
      <c r="AG3" s="110" t="s">
        <v>408</v>
      </c>
      <c r="AH3" s="110" t="s">
        <v>409</v>
      </c>
      <c r="AI3" s="110" t="s">
        <v>410</v>
      </c>
      <c r="AJ3" s="110" t="s">
        <v>411</v>
      </c>
      <c r="AK3" s="110" t="s">
        <v>412</v>
      </c>
      <c r="AL3" s="114"/>
      <c r="AM3" s="111" t="s">
        <v>137</v>
      </c>
      <c r="AN3" s="115" t="s">
        <v>413</v>
      </c>
      <c r="AO3" s="112" t="s">
        <v>314</v>
      </c>
      <c r="AP3" s="116" t="s">
        <v>414</v>
      </c>
    </row>
    <row r="4" spans="1:42">
      <c r="A4" s="110" t="s">
        <v>415</v>
      </c>
      <c r="B4" s="110" t="s">
        <v>416</v>
      </c>
      <c r="C4" s="110" t="s">
        <v>416</v>
      </c>
      <c r="D4" s="110" t="s">
        <v>416</v>
      </c>
      <c r="E4" s="110" t="s">
        <v>416</v>
      </c>
      <c r="F4" s="110" t="s">
        <v>416</v>
      </c>
      <c r="G4" s="110" t="s">
        <v>416</v>
      </c>
      <c r="H4" s="110" t="s">
        <v>416</v>
      </c>
      <c r="I4" s="110" t="s">
        <v>416</v>
      </c>
      <c r="J4" s="110" t="s">
        <v>416</v>
      </c>
      <c r="K4" s="110" t="s">
        <v>416</v>
      </c>
      <c r="L4" s="110" t="s">
        <v>416</v>
      </c>
      <c r="M4" s="110" t="s">
        <v>416</v>
      </c>
      <c r="N4" s="110" t="s">
        <v>417</v>
      </c>
      <c r="O4" s="110" t="s">
        <v>417</v>
      </c>
      <c r="P4" s="110" t="s">
        <v>417</v>
      </c>
      <c r="Q4" s="110" t="s">
        <v>417</v>
      </c>
      <c r="R4" s="110" t="s">
        <v>417</v>
      </c>
      <c r="S4" s="110" t="s">
        <v>417</v>
      </c>
      <c r="T4" s="110" t="s">
        <v>417</v>
      </c>
      <c r="U4" s="110" t="s">
        <v>417</v>
      </c>
      <c r="V4" s="110" t="s">
        <v>417</v>
      </c>
      <c r="W4" s="110" t="s">
        <v>417</v>
      </c>
      <c r="X4" s="110" t="s">
        <v>417</v>
      </c>
      <c r="Y4" s="110" t="s">
        <v>417</v>
      </c>
      <c r="Z4" s="110" t="s">
        <v>418</v>
      </c>
      <c r="AA4" s="110" t="s">
        <v>418</v>
      </c>
      <c r="AB4" s="110" t="s">
        <v>418</v>
      </c>
      <c r="AC4" s="110" t="s">
        <v>418</v>
      </c>
      <c r="AD4" s="110" t="s">
        <v>418</v>
      </c>
      <c r="AE4" s="110" t="s">
        <v>418</v>
      </c>
      <c r="AF4" s="110" t="s">
        <v>418</v>
      </c>
      <c r="AG4" s="110" t="s">
        <v>418</v>
      </c>
      <c r="AH4" s="110" t="s">
        <v>418</v>
      </c>
      <c r="AI4" s="110" t="s">
        <v>418</v>
      </c>
      <c r="AJ4" s="110" t="s">
        <v>418</v>
      </c>
      <c r="AK4" s="110" t="s">
        <v>418</v>
      </c>
      <c r="AL4" s="110"/>
      <c r="AM4" s="118" t="s">
        <v>35</v>
      </c>
      <c r="AN4" s="112" t="s">
        <v>419</v>
      </c>
      <c r="AO4" s="119" t="s">
        <v>315</v>
      </c>
      <c r="AP4" s="113" t="s">
        <v>420</v>
      </c>
    </row>
    <row r="5" spans="1:42">
      <c r="A5" s="110" t="s">
        <v>348</v>
      </c>
      <c r="B5" s="6" t="s">
        <v>421</v>
      </c>
      <c r="C5" s="110" t="s">
        <v>422</v>
      </c>
      <c r="D5" s="110" t="s">
        <v>423</v>
      </c>
      <c r="E5" s="110" t="s">
        <v>424</v>
      </c>
      <c r="F5" s="110" t="s">
        <v>375</v>
      </c>
      <c r="G5" s="110" t="s">
        <v>45</v>
      </c>
      <c r="H5" s="110" t="s">
        <v>425</v>
      </c>
      <c r="I5" s="110" t="s">
        <v>426</v>
      </c>
      <c r="J5" s="110" t="s">
        <v>413</v>
      </c>
      <c r="K5" s="110" t="s">
        <v>419</v>
      </c>
      <c r="L5" s="110" t="s">
        <v>427</v>
      </c>
      <c r="M5" s="110" t="s">
        <v>428</v>
      </c>
      <c r="N5" s="6" t="s">
        <v>421</v>
      </c>
      <c r="O5" s="110" t="s">
        <v>422</v>
      </c>
      <c r="P5" s="110" t="s">
        <v>423</v>
      </c>
      <c r="Q5" s="110" t="s">
        <v>424</v>
      </c>
      <c r="R5" s="110" t="s">
        <v>375</v>
      </c>
      <c r="S5" s="110" t="s">
        <v>45</v>
      </c>
      <c r="T5" s="110" t="s">
        <v>425</v>
      </c>
      <c r="U5" s="110" t="s">
        <v>426</v>
      </c>
      <c r="V5" s="110" t="s">
        <v>413</v>
      </c>
      <c r="W5" s="110" t="s">
        <v>419</v>
      </c>
      <c r="X5" s="110" t="s">
        <v>427</v>
      </c>
      <c r="Y5" s="110" t="s">
        <v>428</v>
      </c>
      <c r="Z5" s="6" t="s">
        <v>421</v>
      </c>
      <c r="AA5" s="110" t="s">
        <v>422</v>
      </c>
      <c r="AB5" s="110" t="s">
        <v>423</v>
      </c>
      <c r="AC5" s="110" t="s">
        <v>424</v>
      </c>
      <c r="AD5" s="110" t="s">
        <v>375</v>
      </c>
      <c r="AE5" s="110" t="s">
        <v>45</v>
      </c>
      <c r="AF5" s="110" t="s">
        <v>425</v>
      </c>
      <c r="AG5" s="110" t="s">
        <v>426</v>
      </c>
      <c r="AH5" s="110" t="s">
        <v>413</v>
      </c>
      <c r="AI5" s="110" t="s">
        <v>419</v>
      </c>
      <c r="AJ5" s="110" t="s">
        <v>427</v>
      </c>
      <c r="AK5" s="110" t="s">
        <v>428</v>
      </c>
      <c r="AL5" s="120"/>
      <c r="AM5" s="111" t="s">
        <v>150</v>
      </c>
      <c r="AN5" s="112" t="s">
        <v>425</v>
      </c>
      <c r="AO5" s="112" t="s">
        <v>316</v>
      </c>
      <c r="AP5" s="113" t="s">
        <v>429</v>
      </c>
    </row>
    <row r="6" spans="1:42">
      <c r="A6" s="110" t="s">
        <v>7</v>
      </c>
      <c r="B6" s="110" t="str">
        <f ca="1">IFERROR(__xludf.DUMMYFUNCTION("FILTER(catalystDataHeroList,catalystDataZodiacList=B5)"),"AssassinCidd")</f>
        <v>AssassinCidd</v>
      </c>
      <c r="C6" s="110" t="str">
        <f ca="1">IFERROR(__xludf.DUMMYFUNCTION("FILTER(catalystDataHeroList,catalystDataZodiacList=C5)"),"Cecilia")</f>
        <v>Cecilia</v>
      </c>
      <c r="D6" s="110" t="str">
        <f ca="1">IFERROR(__xludf.DUMMYFUNCTION("FILTER(catalystDataHeroList,catalystDataZodiacList=D5)"),"Angelica")</f>
        <v>Angelica</v>
      </c>
      <c r="E6" s="110" t="str">
        <f ca="1">IFERROR(__xludf.DUMMYFUNCTION("FILTER(catalystDataHeroList,catalystDataZodiacList=E5)"),"Armin")</f>
        <v>Armin</v>
      </c>
      <c r="F6" s="110" t="str">
        <f ca="1">IFERROR(__xludf.DUMMYFUNCTION("FILTER(catalystDataHeroList,catalystDataZodiacList=F5)"),"Achates")</f>
        <v>Achates</v>
      </c>
      <c r="G6" s="110" t="str">
        <f ca="1">IFERROR(__xludf.DUMMYFUNCTION("FILTER(catalystDataHeroList,catalystDataZodiacList=G5)"),"ArbiterVildred")</f>
        <v>ArbiterVildred</v>
      </c>
      <c r="H6" s="110" t="str">
        <f ca="1">IFERROR(__xludf.DUMMYFUNCTION("FILTER(catalystDataHeroList,catalystDataZodiacList=H5)"),"Aither")</f>
        <v>Aither</v>
      </c>
      <c r="I6" s="110" t="str">
        <f ca="1">IFERROR(__xludf.DUMMYFUNCTION("FILTER(catalystDataHeroList,catalystDataZodiacList=I5)"),"AuxilliaryLots")</f>
        <v>AuxilliaryLots</v>
      </c>
      <c r="J6" s="110" t="str">
        <f ca="1">IFERROR(__xludf.DUMMYFUNCTION("FILTER(catalystDataHeroList,catalystDataZodiacList=J5)"),"Adlay")</f>
        <v>Adlay</v>
      </c>
      <c r="K6" s="110" t="str">
        <f ca="1">IFERROR(__xludf.DUMMYFUNCTION("FILTER(catalystDataHeroList,catalystDataZodiacList=K5)"),"SpecimenSez")</f>
        <v>SpecimenSez</v>
      </c>
      <c r="L6" s="110" t="str">
        <f ca="1">IFERROR(__xludf.DUMMYFUNCTION("FILTER(catalystDataHeroList,catalystDataZodiacList=L5)"),"AssassinColi")</f>
        <v>AssassinColi</v>
      </c>
      <c r="M6" s="110" t="str">
        <f ca="1">IFERROR(__xludf.DUMMYFUNCTION("FILTER(catalystDataHeroList,catalystDataZodiacList=M5)"),"Dingo")</f>
        <v>Dingo</v>
      </c>
      <c r="N6" s="110" t="str">
        <f ca="1">IFERROR(__xludf.DUMMYFUNCTION("FILTER(catalystDataHeroList,catalystDataZodiacList=N5)"),"AssassinCidd")</f>
        <v>AssassinCidd</v>
      </c>
      <c r="O6" s="110" t="str">
        <f ca="1">IFERROR(__xludf.DUMMYFUNCTION("FILTER(catalystDataHeroList,catalystDataZodiacList=O5)"),"Cecilia")</f>
        <v>Cecilia</v>
      </c>
      <c r="P6" s="110" t="str">
        <f ca="1">IFERROR(__xludf.DUMMYFUNCTION("FILTER(catalystDataHeroList,catalystDataZodiacList=P5)"),"Angelica")</f>
        <v>Angelica</v>
      </c>
      <c r="Q6" s="110" t="str">
        <f ca="1">IFERROR(__xludf.DUMMYFUNCTION("FILTER(catalystDataHeroList,catalystDataZodiacList=Q5)"),"Armin")</f>
        <v>Armin</v>
      </c>
      <c r="R6" s="110" t="str">
        <f ca="1">IFERROR(__xludf.DUMMYFUNCTION("FILTER(catalystDataHeroList,catalystDataZodiacList=R5)"),"Achates")</f>
        <v>Achates</v>
      </c>
      <c r="S6" s="110" t="str">
        <f ca="1">IFERROR(__xludf.DUMMYFUNCTION("FILTER(catalystDataHeroList,catalystDataZodiacList=S5)"),"ArbiterVildred")</f>
        <v>ArbiterVildred</v>
      </c>
      <c r="T6" s="110" t="str">
        <f ca="1">IFERROR(__xludf.DUMMYFUNCTION("FILTER(catalystDataHeroList,catalystDataZodiacList=T5)"),"Aither")</f>
        <v>Aither</v>
      </c>
      <c r="U6" s="110" t="str">
        <f ca="1">IFERROR(__xludf.DUMMYFUNCTION("FILTER(catalystDataHeroList,catalystDataZodiacList=U5)"),"AuxilliaryLots")</f>
        <v>AuxilliaryLots</v>
      </c>
      <c r="V6" s="110" t="str">
        <f ca="1">IFERROR(__xludf.DUMMYFUNCTION("FILTER(catalystDataHeroList,catalystDataZodiacList=V5)"),"Adlay")</f>
        <v>Adlay</v>
      </c>
      <c r="W6" s="110" t="str">
        <f ca="1">IFERROR(__xludf.DUMMYFUNCTION("FILTER(catalystDataHeroList,catalystDataZodiacList=W5)"),"SpecimenSez")</f>
        <v>SpecimenSez</v>
      </c>
      <c r="X6" s="110" t="str">
        <f ca="1">IFERROR(__xludf.DUMMYFUNCTION("FILTER(catalystDataHeroList,catalystDataZodiacList=X5)"),"AssassinColi")</f>
        <v>AssassinColi</v>
      </c>
      <c r="Y6" s="110" t="str">
        <f ca="1">IFERROR(__xludf.DUMMYFUNCTION("FILTER(catalystDataHeroList,catalystDataZodiacList=Y5)"),"Dingo")</f>
        <v>Dingo</v>
      </c>
      <c r="Z6" s="110" t="str">
        <f ca="1">IFERROR(__xludf.DUMMYFUNCTION("FILTER(catalystDataHeroList,catalystDataZodiacList=Z5)"),"AssassinCidd")</f>
        <v>AssassinCidd</v>
      </c>
      <c r="AA6" s="110" t="str">
        <f ca="1">IFERROR(__xludf.DUMMYFUNCTION("FILTER(catalystDataHeroList,catalystDataZodiacList=AA5)"),"Cecilia")</f>
        <v>Cecilia</v>
      </c>
      <c r="AB6" s="110" t="str">
        <f ca="1">IFERROR(__xludf.DUMMYFUNCTION("FILTER(catalystDataHeroList,catalystDataZodiacList=AB5)"),"Angelica")</f>
        <v>Angelica</v>
      </c>
      <c r="AC6" s="110" t="str">
        <f ca="1">IFERROR(__xludf.DUMMYFUNCTION("FILTER(catalystDataHeroList,catalystDataZodiacList=AC5)"),"Armin")</f>
        <v>Armin</v>
      </c>
      <c r="AD6" s="110" t="str">
        <f ca="1">IFERROR(__xludf.DUMMYFUNCTION("FILTER(catalystDataHeroList,catalystDataZodiacList=AD5)"),"Achates")</f>
        <v>Achates</v>
      </c>
      <c r="AE6" s="110" t="str">
        <f ca="1">IFERROR(__xludf.DUMMYFUNCTION("FILTER(catalystDataHeroList,catalystDataZodiacList=AE5)"),"ArbiterVildred")</f>
        <v>ArbiterVildred</v>
      </c>
      <c r="AF6" s="110" t="str">
        <f ca="1">IFERROR(__xludf.DUMMYFUNCTION("FILTER(catalystDataHeroList,catalystDataZodiacList=AF5)"),"Aither")</f>
        <v>Aither</v>
      </c>
      <c r="AG6" s="110" t="str">
        <f ca="1">IFERROR(__xludf.DUMMYFUNCTION("FILTER(catalystDataHeroList,catalystDataZodiacList=AG5)"),"AuxilliaryLots")</f>
        <v>AuxilliaryLots</v>
      </c>
      <c r="AH6" s="110" t="str">
        <f ca="1">IFERROR(__xludf.DUMMYFUNCTION("FILTER(catalystDataHeroList,catalystDataZodiacList=AH5)"),"Adlay")</f>
        <v>Adlay</v>
      </c>
      <c r="AI6" s="110" t="str">
        <f ca="1">IFERROR(__xludf.DUMMYFUNCTION("FILTER(catalystDataHeroList,catalystDataZodiacList=AI5)"),"SpecimenSez")</f>
        <v>SpecimenSez</v>
      </c>
      <c r="AJ6" s="110" t="str">
        <f ca="1">IFERROR(__xludf.DUMMYFUNCTION("FILTER(catalystDataHeroList,catalystDataZodiacList=AJ5)"),"AssassinColi")</f>
        <v>AssassinColi</v>
      </c>
      <c r="AK6" s="110" t="str">
        <f ca="1">IFERROR(__xludf.DUMMYFUNCTION("FILTER(catalystDataHeroList,catalystDataZodiacList=AK5)"),"Dingo")</f>
        <v>Dingo</v>
      </c>
      <c r="AL6" s="120"/>
      <c r="AM6" s="111" t="s">
        <v>168</v>
      </c>
      <c r="AN6" s="112" t="s">
        <v>425</v>
      </c>
      <c r="AO6" s="112" t="s">
        <v>317</v>
      </c>
      <c r="AP6" s="113" t="s">
        <v>430</v>
      </c>
    </row>
    <row r="7" spans="1:42">
      <c r="A7" s="121"/>
      <c r="B7" s="110" t="str">
        <f ca="1">IFERROR(__xludf.DUMMYFUNCTION("""COMPUTED_VALUE"""),"Basar")</f>
        <v>Basar</v>
      </c>
      <c r="C7" s="110" t="str">
        <f ca="1">IFERROR(__xludf.DUMMYFUNCTION("""COMPUTED_VALUE"""),"Cidd")</f>
        <v>Cidd</v>
      </c>
      <c r="D7" s="110" t="str">
        <f ca="1">IFERROR(__xludf.DUMMYFUNCTION("""COMPUTED_VALUE"""),"Cartuja")</f>
        <v>Cartuja</v>
      </c>
      <c r="E7" s="110" t="str">
        <f ca="1">IFERROR(__xludf.DUMMYFUNCTION("""COMPUTED_VALUE"""),"Bellona")</f>
        <v>Bellona</v>
      </c>
      <c r="F7" s="110" t="str">
        <f ca="1">IFERROR(__xludf.DUMMYFUNCTION("""COMPUTED_VALUE"""),"Aramintha")</f>
        <v>Aramintha</v>
      </c>
      <c r="G7" s="120" t="str">
        <f ca="1">IFERROR(__xludf.DUMMYFUNCTION("""COMPUTED_VALUE"""),"ButcherCorpsInquisitor")</f>
        <v>ButcherCorpsInquisitor</v>
      </c>
      <c r="H7" s="120" t="str">
        <f ca="1">IFERROR(__xludf.DUMMYFUNCTION("""COMPUTED_VALUE"""),"Alexa")</f>
        <v>Alexa</v>
      </c>
      <c r="I7" s="120" t="str">
        <f ca="1">IFERROR(__xludf.DUMMYFUNCTION("""COMPUTED_VALUE"""),"Elson")</f>
        <v>Elson</v>
      </c>
      <c r="J7" s="120" t="str">
        <f ca="1">IFERROR(__xludf.DUMMYFUNCTION("""COMPUTED_VALUE"""),"Carrot")</f>
        <v>Carrot</v>
      </c>
      <c r="K7" s="120" t="str">
        <f ca="1">IFERROR(__xludf.DUMMYFUNCTION("""COMPUTED_VALUE"""),"AssassinCartuja")</f>
        <v>AssassinCartuja</v>
      </c>
      <c r="L7" s="120" t="str">
        <f ca="1">IFERROR(__xludf.DUMMYFUNCTION("""COMPUTED_VALUE"""),"Dominiel")</f>
        <v>Dominiel</v>
      </c>
      <c r="M7" s="120" t="str">
        <f ca="1">IFERROR(__xludf.DUMMYFUNCTION("""COMPUTED_VALUE"""),"JudgeKise")</f>
        <v>JudgeKise</v>
      </c>
      <c r="N7" s="110" t="str">
        <f ca="1">IFERROR(__xludf.DUMMYFUNCTION("""COMPUTED_VALUE"""),"Basar")</f>
        <v>Basar</v>
      </c>
      <c r="O7" s="110" t="str">
        <f ca="1">IFERROR(__xludf.DUMMYFUNCTION("""COMPUTED_VALUE"""),"Cidd")</f>
        <v>Cidd</v>
      </c>
      <c r="P7" s="110" t="str">
        <f ca="1">IFERROR(__xludf.DUMMYFUNCTION("""COMPUTED_VALUE"""),"Cartuja")</f>
        <v>Cartuja</v>
      </c>
      <c r="Q7" s="110" t="str">
        <f ca="1">IFERROR(__xludf.DUMMYFUNCTION("""COMPUTED_VALUE"""),"Bellona")</f>
        <v>Bellona</v>
      </c>
      <c r="R7" s="110" t="str">
        <f ca="1">IFERROR(__xludf.DUMMYFUNCTION("""COMPUTED_VALUE"""),"Aramintha")</f>
        <v>Aramintha</v>
      </c>
      <c r="S7" s="120" t="str">
        <f ca="1">IFERROR(__xludf.DUMMYFUNCTION("""COMPUTED_VALUE"""),"ButcherCorpsInquisitor")</f>
        <v>ButcherCorpsInquisitor</v>
      </c>
      <c r="T7" s="120" t="str">
        <f ca="1">IFERROR(__xludf.DUMMYFUNCTION("""COMPUTED_VALUE"""),"Alexa")</f>
        <v>Alexa</v>
      </c>
      <c r="U7" s="120" t="str">
        <f ca="1">IFERROR(__xludf.DUMMYFUNCTION("""COMPUTED_VALUE"""),"Elson")</f>
        <v>Elson</v>
      </c>
      <c r="V7" s="120" t="str">
        <f ca="1">IFERROR(__xludf.DUMMYFUNCTION("""COMPUTED_VALUE"""),"Carrot")</f>
        <v>Carrot</v>
      </c>
      <c r="W7" s="120" t="str">
        <f ca="1">IFERROR(__xludf.DUMMYFUNCTION("""COMPUTED_VALUE"""),"AssassinCartuja")</f>
        <v>AssassinCartuja</v>
      </c>
      <c r="X7" s="120" t="str">
        <f ca="1">IFERROR(__xludf.DUMMYFUNCTION("""COMPUTED_VALUE"""),"Dominiel")</f>
        <v>Dominiel</v>
      </c>
      <c r="Y7" s="120" t="str">
        <f ca="1">IFERROR(__xludf.DUMMYFUNCTION("""COMPUTED_VALUE"""),"JudgeKise")</f>
        <v>JudgeKise</v>
      </c>
      <c r="Z7" s="110" t="str">
        <f ca="1">IFERROR(__xludf.DUMMYFUNCTION("""COMPUTED_VALUE"""),"Basar")</f>
        <v>Basar</v>
      </c>
      <c r="AA7" s="110" t="str">
        <f ca="1">IFERROR(__xludf.DUMMYFUNCTION("""COMPUTED_VALUE"""),"Cidd")</f>
        <v>Cidd</v>
      </c>
      <c r="AB7" s="110" t="str">
        <f ca="1">IFERROR(__xludf.DUMMYFUNCTION("""COMPUTED_VALUE"""),"Cartuja")</f>
        <v>Cartuja</v>
      </c>
      <c r="AC7" s="110" t="str">
        <f ca="1">IFERROR(__xludf.DUMMYFUNCTION("""COMPUTED_VALUE"""),"Bellona")</f>
        <v>Bellona</v>
      </c>
      <c r="AD7" s="110" t="str">
        <f ca="1">IFERROR(__xludf.DUMMYFUNCTION("""COMPUTED_VALUE"""),"Aramintha")</f>
        <v>Aramintha</v>
      </c>
      <c r="AE7" s="120" t="str">
        <f ca="1">IFERROR(__xludf.DUMMYFUNCTION("""COMPUTED_VALUE"""),"ButcherCorpsInquisitor")</f>
        <v>ButcherCorpsInquisitor</v>
      </c>
      <c r="AF7" s="120" t="str">
        <f ca="1">IFERROR(__xludf.DUMMYFUNCTION("""COMPUTED_VALUE"""),"Alexa")</f>
        <v>Alexa</v>
      </c>
      <c r="AG7" s="120" t="str">
        <f ca="1">IFERROR(__xludf.DUMMYFUNCTION("""COMPUTED_VALUE"""),"Elson")</f>
        <v>Elson</v>
      </c>
      <c r="AH7" s="120" t="str">
        <f ca="1">IFERROR(__xludf.DUMMYFUNCTION("""COMPUTED_VALUE"""),"Carrot")</f>
        <v>Carrot</v>
      </c>
      <c r="AI7" s="120" t="str">
        <f ca="1">IFERROR(__xludf.DUMMYFUNCTION("""COMPUTED_VALUE"""),"AssassinCartuja")</f>
        <v>AssassinCartuja</v>
      </c>
      <c r="AJ7" s="120" t="str">
        <f ca="1">IFERROR(__xludf.DUMMYFUNCTION("""COMPUTED_VALUE"""),"Dominiel")</f>
        <v>Dominiel</v>
      </c>
      <c r="AK7" s="120" t="str">
        <f ca="1">IFERROR(__xludf.DUMMYFUNCTION("""COMPUTED_VALUE"""),"JudgeKise")</f>
        <v>JudgeKise</v>
      </c>
      <c r="AL7" s="120"/>
      <c r="AM7" s="111" t="s">
        <v>177</v>
      </c>
      <c r="AN7" s="112" t="s">
        <v>423</v>
      </c>
      <c r="AO7" s="112" t="s">
        <v>318</v>
      </c>
      <c r="AP7" s="122" t="s">
        <v>431</v>
      </c>
    </row>
    <row r="8" spans="1:42">
      <c r="A8" s="121"/>
      <c r="B8" s="110" t="str">
        <f ca="1">IFERROR(__xludf.DUMMYFUNCTION("""COMPUTED_VALUE"""),"Carmainerose")</f>
        <v>Carmainerose</v>
      </c>
      <c r="C8" s="110" t="str">
        <f ca="1">IFERROR(__xludf.DUMMYFUNCTION("""COMPUTED_VALUE"""),"Jena")</f>
        <v>Jena</v>
      </c>
      <c r="D8" s="110" t="str">
        <f ca="1">IFERROR(__xludf.DUMMYFUNCTION("""COMPUTED_VALUE"""),"Corvus")</f>
        <v>Corvus</v>
      </c>
      <c r="E8" s="110" t="str">
        <f ca="1">IFERROR(__xludf.DUMMYFUNCTION("""COMPUTED_VALUE"""),"DarkCorvus")</f>
        <v>DarkCorvus</v>
      </c>
      <c r="F8" s="111" t="str">
        <f ca="1">IFERROR(__xludf.DUMMYFUNCTION("""COMPUTED_VALUE"""),"Baal&amp;Sezan")</f>
        <v>Baal&amp;Sezan</v>
      </c>
      <c r="G8" s="120" t="str">
        <f ca="1">IFERROR(__xludf.DUMMYFUNCTION("""COMPUTED_VALUE"""),"Charlotte")</f>
        <v>Charlotte</v>
      </c>
      <c r="H8" s="120" t="str">
        <f ca="1">IFERROR(__xludf.DUMMYFUNCTION("""COMPUTED_VALUE"""),"Arowell")</f>
        <v>Arowell</v>
      </c>
      <c r="I8" s="120" t="str">
        <f ca="1">IFERROR(__xludf.DUMMYFUNCTION("""COMPUTED_VALUE"""),"Hurado")</f>
        <v>Hurado</v>
      </c>
      <c r="J8" s="120" t="str">
        <f ca="1">IFERROR(__xludf.DUMMYFUNCTION("""COMPUTED_VALUE"""),"Celeste")</f>
        <v>Celeste</v>
      </c>
      <c r="K8" s="120" t="str">
        <f ca="1">IFERROR(__xludf.DUMMYFUNCTION("""COMPUTED_VALUE"""),"Azalea")</f>
        <v>Azalea</v>
      </c>
      <c r="L8" s="120" t="str">
        <f ca="1">IFERROR(__xludf.DUMMYFUNCTION("""COMPUTED_VALUE"""),"Otillie")</f>
        <v>Otillie</v>
      </c>
      <c r="M8" s="120" t="str">
        <f ca="1">IFERROR(__xludf.DUMMYFUNCTION("""COMPUTED_VALUE"""),"MaidChloe")</f>
        <v>MaidChloe</v>
      </c>
      <c r="N8" s="110" t="str">
        <f ca="1">IFERROR(__xludf.DUMMYFUNCTION("""COMPUTED_VALUE"""),"Carmainerose")</f>
        <v>Carmainerose</v>
      </c>
      <c r="O8" s="110" t="str">
        <f ca="1">IFERROR(__xludf.DUMMYFUNCTION("""COMPUTED_VALUE"""),"Jena")</f>
        <v>Jena</v>
      </c>
      <c r="P8" s="110" t="str">
        <f ca="1">IFERROR(__xludf.DUMMYFUNCTION("""COMPUTED_VALUE"""),"Corvus")</f>
        <v>Corvus</v>
      </c>
      <c r="Q8" s="110" t="str">
        <f ca="1">IFERROR(__xludf.DUMMYFUNCTION("""COMPUTED_VALUE"""),"DarkCorvus")</f>
        <v>DarkCorvus</v>
      </c>
      <c r="R8" s="111" t="str">
        <f ca="1">IFERROR(__xludf.DUMMYFUNCTION("""COMPUTED_VALUE"""),"Baal&amp;Sezan")</f>
        <v>Baal&amp;Sezan</v>
      </c>
      <c r="S8" s="120" t="str">
        <f ca="1">IFERROR(__xludf.DUMMYFUNCTION("""COMPUTED_VALUE"""),"Charlotte")</f>
        <v>Charlotte</v>
      </c>
      <c r="T8" s="120" t="str">
        <f ca="1">IFERROR(__xludf.DUMMYFUNCTION("""COMPUTED_VALUE"""),"Arowell")</f>
        <v>Arowell</v>
      </c>
      <c r="U8" s="120" t="str">
        <f ca="1">IFERROR(__xludf.DUMMYFUNCTION("""COMPUTED_VALUE"""),"Hurado")</f>
        <v>Hurado</v>
      </c>
      <c r="V8" s="120" t="str">
        <f ca="1">IFERROR(__xludf.DUMMYFUNCTION("""COMPUTED_VALUE"""),"Celeste")</f>
        <v>Celeste</v>
      </c>
      <c r="W8" s="120" t="str">
        <f ca="1">IFERROR(__xludf.DUMMYFUNCTION("""COMPUTED_VALUE"""),"Azalea")</f>
        <v>Azalea</v>
      </c>
      <c r="X8" s="120" t="str">
        <f ca="1">IFERROR(__xludf.DUMMYFUNCTION("""COMPUTED_VALUE"""),"Otillie")</f>
        <v>Otillie</v>
      </c>
      <c r="Y8" s="120" t="str">
        <f ca="1">IFERROR(__xludf.DUMMYFUNCTION("""COMPUTED_VALUE"""),"MaidChloe")</f>
        <v>MaidChloe</v>
      </c>
      <c r="Z8" s="110" t="str">
        <f ca="1">IFERROR(__xludf.DUMMYFUNCTION("""COMPUTED_VALUE"""),"Carmainerose")</f>
        <v>Carmainerose</v>
      </c>
      <c r="AA8" s="110" t="str">
        <f ca="1">IFERROR(__xludf.DUMMYFUNCTION("""COMPUTED_VALUE"""),"Jena")</f>
        <v>Jena</v>
      </c>
      <c r="AB8" s="110" t="str">
        <f ca="1">IFERROR(__xludf.DUMMYFUNCTION("""COMPUTED_VALUE"""),"Corvus")</f>
        <v>Corvus</v>
      </c>
      <c r="AC8" s="110" t="str">
        <f ca="1">IFERROR(__xludf.DUMMYFUNCTION("""COMPUTED_VALUE"""),"DarkCorvus")</f>
        <v>DarkCorvus</v>
      </c>
      <c r="AD8" s="111" t="str">
        <f ca="1">IFERROR(__xludf.DUMMYFUNCTION("""COMPUTED_VALUE"""),"Baal&amp;Sezan")</f>
        <v>Baal&amp;Sezan</v>
      </c>
      <c r="AE8" s="120" t="str">
        <f ca="1">IFERROR(__xludf.DUMMYFUNCTION("""COMPUTED_VALUE"""),"Charlotte")</f>
        <v>Charlotte</v>
      </c>
      <c r="AF8" s="120" t="str">
        <f ca="1">IFERROR(__xludf.DUMMYFUNCTION("""COMPUTED_VALUE"""),"Arowell")</f>
        <v>Arowell</v>
      </c>
      <c r="AG8" s="120" t="str">
        <f ca="1">IFERROR(__xludf.DUMMYFUNCTION("""COMPUTED_VALUE"""),"Hurado")</f>
        <v>Hurado</v>
      </c>
      <c r="AH8" s="120" t="str">
        <f ca="1">IFERROR(__xludf.DUMMYFUNCTION("""COMPUTED_VALUE"""),"Celeste")</f>
        <v>Celeste</v>
      </c>
      <c r="AI8" s="120" t="str">
        <f ca="1">IFERROR(__xludf.DUMMYFUNCTION("""COMPUTED_VALUE"""),"Azalea")</f>
        <v>Azalea</v>
      </c>
      <c r="AJ8" s="120" t="str">
        <f ca="1">IFERROR(__xludf.DUMMYFUNCTION("""COMPUTED_VALUE"""),"Otillie")</f>
        <v>Otillie</v>
      </c>
      <c r="AK8" s="120" t="str">
        <f ca="1">IFERROR(__xludf.DUMMYFUNCTION("""COMPUTED_VALUE"""),"MaidChloe")</f>
        <v>MaidChloe</v>
      </c>
      <c r="AL8" s="120"/>
      <c r="AM8" s="111" t="s">
        <v>37</v>
      </c>
      <c r="AN8" s="112" t="s">
        <v>375</v>
      </c>
      <c r="AO8" s="112" t="s">
        <v>319</v>
      </c>
      <c r="AP8" s="113" t="s">
        <v>432</v>
      </c>
    </row>
    <row r="9" spans="1:42">
      <c r="A9" s="121"/>
      <c r="B9" s="110" t="str">
        <f ca="1">IFERROR(__xludf.DUMMYFUNCTION("""COMPUTED_VALUE"""),"Hazel")</f>
        <v>Hazel</v>
      </c>
      <c r="C9" s="110" t="str">
        <f ca="1">IFERROR(__xludf.DUMMYFUNCTION("""COMPUTED_VALUE"""),"Kayron")</f>
        <v>Kayron</v>
      </c>
      <c r="D9" s="110" t="str">
        <f ca="1">IFERROR(__xludf.DUMMYFUNCTION("""COMPUTED_VALUE"""),"Crozet")</f>
        <v>Crozet</v>
      </c>
      <c r="E9" s="110" t="str">
        <f ca="1">IFERROR(__xludf.DUMMYFUNCTION("""COMPUTED_VALUE"""),"Ken")</f>
        <v>Ken</v>
      </c>
      <c r="F9" s="110" t="str">
        <f ca="1">IFERROR(__xludf.DUMMYFUNCTION("""COMPUTED_VALUE"""),"Diene")</f>
        <v>Diene</v>
      </c>
      <c r="G9" s="120" t="str">
        <f ca="1">IFERROR(__xludf.DUMMYFUNCTION("""COMPUTED_VALUE"""),"ChurchOfIlryosAxe")</f>
        <v>ChurchOfIlryosAxe</v>
      </c>
      <c r="H9" s="120" t="str">
        <f ca="1">IFERROR(__xludf.DUMMYFUNCTION("""COMPUTED_VALUE"""),"CrimsonArmin")</f>
        <v>CrimsonArmin</v>
      </c>
      <c r="I9" s="120" t="str">
        <f ca="1">IFERROR(__xludf.DUMMYFUNCTION("""COMPUTED_VALUE"""),"Judith")</f>
        <v>Judith</v>
      </c>
      <c r="J9" s="120" t="str">
        <f ca="1">IFERROR(__xludf.DUMMYFUNCTION("""COMPUTED_VALUE"""),"Chloe")</f>
        <v>Chloe</v>
      </c>
      <c r="K9" s="120" t="str">
        <f ca="1">IFERROR(__xludf.DUMMYFUNCTION("""COMPUTED_VALUE"""),"Bask")</f>
        <v>Bask</v>
      </c>
      <c r="L9" s="120" t="str">
        <f ca="1">IFERROR(__xludf.DUMMYFUNCTION("""COMPUTED_VALUE"""),"Pearlhorizon")</f>
        <v>Pearlhorizon</v>
      </c>
      <c r="M9" s="120" t="str">
        <f ca="1">IFERROR(__xludf.DUMMYFUNCTION("""COMPUTED_VALUE"""),"Rin")</f>
        <v>Rin</v>
      </c>
      <c r="N9" s="110" t="str">
        <f ca="1">IFERROR(__xludf.DUMMYFUNCTION("""COMPUTED_VALUE"""),"Hazel")</f>
        <v>Hazel</v>
      </c>
      <c r="O9" s="110" t="str">
        <f ca="1">IFERROR(__xludf.DUMMYFUNCTION("""COMPUTED_VALUE"""),"Kayron")</f>
        <v>Kayron</v>
      </c>
      <c r="P9" s="110" t="str">
        <f ca="1">IFERROR(__xludf.DUMMYFUNCTION("""COMPUTED_VALUE"""),"Crozet")</f>
        <v>Crozet</v>
      </c>
      <c r="Q9" s="110" t="str">
        <f ca="1">IFERROR(__xludf.DUMMYFUNCTION("""COMPUTED_VALUE"""),"Ken")</f>
        <v>Ken</v>
      </c>
      <c r="R9" s="110" t="str">
        <f ca="1">IFERROR(__xludf.DUMMYFUNCTION("""COMPUTED_VALUE"""),"Diene")</f>
        <v>Diene</v>
      </c>
      <c r="S9" s="120" t="str">
        <f ca="1">IFERROR(__xludf.DUMMYFUNCTION("""COMPUTED_VALUE"""),"ChurchOfIlryosAxe")</f>
        <v>ChurchOfIlryosAxe</v>
      </c>
      <c r="T9" s="120" t="str">
        <f ca="1">IFERROR(__xludf.DUMMYFUNCTION("""COMPUTED_VALUE"""),"CrimsonArmin")</f>
        <v>CrimsonArmin</v>
      </c>
      <c r="U9" s="120" t="str">
        <f ca="1">IFERROR(__xludf.DUMMYFUNCTION("""COMPUTED_VALUE"""),"Judith")</f>
        <v>Judith</v>
      </c>
      <c r="V9" s="120" t="str">
        <f ca="1">IFERROR(__xludf.DUMMYFUNCTION("""COMPUTED_VALUE"""),"Chloe")</f>
        <v>Chloe</v>
      </c>
      <c r="W9" s="120" t="str">
        <f ca="1">IFERROR(__xludf.DUMMYFUNCTION("""COMPUTED_VALUE"""),"Bask")</f>
        <v>Bask</v>
      </c>
      <c r="X9" s="120" t="str">
        <f ca="1">IFERROR(__xludf.DUMMYFUNCTION("""COMPUTED_VALUE"""),"Pearlhorizon")</f>
        <v>Pearlhorizon</v>
      </c>
      <c r="Y9" s="120" t="str">
        <f ca="1">IFERROR(__xludf.DUMMYFUNCTION("""COMPUTED_VALUE"""),"Rin")</f>
        <v>Rin</v>
      </c>
      <c r="Z9" s="110" t="str">
        <f ca="1">IFERROR(__xludf.DUMMYFUNCTION("""COMPUTED_VALUE"""),"Hazel")</f>
        <v>Hazel</v>
      </c>
      <c r="AA9" s="110" t="str">
        <f ca="1">IFERROR(__xludf.DUMMYFUNCTION("""COMPUTED_VALUE"""),"Kayron")</f>
        <v>Kayron</v>
      </c>
      <c r="AB9" s="110" t="str">
        <f ca="1">IFERROR(__xludf.DUMMYFUNCTION("""COMPUTED_VALUE"""),"Crozet")</f>
        <v>Crozet</v>
      </c>
      <c r="AC9" s="110" t="str">
        <f ca="1">IFERROR(__xludf.DUMMYFUNCTION("""COMPUTED_VALUE"""),"Ken")</f>
        <v>Ken</v>
      </c>
      <c r="AD9" s="110" t="str">
        <f ca="1">IFERROR(__xludf.DUMMYFUNCTION("""COMPUTED_VALUE"""),"Diene")</f>
        <v>Diene</v>
      </c>
      <c r="AE9" s="120" t="str">
        <f ca="1">IFERROR(__xludf.DUMMYFUNCTION("""COMPUTED_VALUE"""),"ChurchOfIlryosAxe")</f>
        <v>ChurchOfIlryosAxe</v>
      </c>
      <c r="AF9" s="120" t="str">
        <f ca="1">IFERROR(__xludf.DUMMYFUNCTION("""COMPUTED_VALUE"""),"CrimsonArmin")</f>
        <v>CrimsonArmin</v>
      </c>
      <c r="AG9" s="120" t="str">
        <f ca="1">IFERROR(__xludf.DUMMYFUNCTION("""COMPUTED_VALUE"""),"Judith")</f>
        <v>Judith</v>
      </c>
      <c r="AH9" s="120" t="str">
        <f ca="1">IFERROR(__xludf.DUMMYFUNCTION("""COMPUTED_VALUE"""),"Chloe")</f>
        <v>Chloe</v>
      </c>
      <c r="AI9" s="120" t="str">
        <f ca="1">IFERROR(__xludf.DUMMYFUNCTION("""COMPUTED_VALUE"""),"Bask")</f>
        <v>Bask</v>
      </c>
      <c r="AJ9" s="120" t="str">
        <f ca="1">IFERROR(__xludf.DUMMYFUNCTION("""COMPUTED_VALUE"""),"Pearlhorizon")</f>
        <v>Pearlhorizon</v>
      </c>
      <c r="AK9" s="120" t="str">
        <f ca="1">IFERROR(__xludf.DUMMYFUNCTION("""COMPUTED_VALUE"""),"Rin")</f>
        <v>Rin</v>
      </c>
      <c r="AL9" s="120"/>
      <c r="AM9" s="118" t="s">
        <v>158</v>
      </c>
      <c r="AN9" s="112" t="s">
        <v>45</v>
      </c>
      <c r="AO9" s="112" t="s">
        <v>320</v>
      </c>
      <c r="AP9" s="113" t="s">
        <v>433</v>
      </c>
    </row>
    <row r="10" spans="1:42">
      <c r="A10" s="121"/>
      <c r="B10" s="110" t="str">
        <f ca="1">IFERROR(__xludf.DUMMYFUNCTION("""COMPUTED_VALUE"""),"Rima")</f>
        <v>Rima</v>
      </c>
      <c r="C10" s="110" t="str">
        <f ca="1">IFERROR(__xludf.DUMMYFUNCTION("""COMPUTED_VALUE"""),"Kluri")</f>
        <v>Kluri</v>
      </c>
      <c r="D10" s="110" t="str">
        <f ca="1">IFERROR(__xludf.DUMMYFUNCTION("""COMPUTED_VALUE"""),"Destina")</f>
        <v>Destina</v>
      </c>
      <c r="E10" s="110" t="str">
        <f ca="1">IFERROR(__xludf.DUMMYFUNCTION("""COMPUTED_VALUE"""),"Kikiratv2")</f>
        <v>Kikiratv2</v>
      </c>
      <c r="F10" s="110" t="str">
        <f ca="1">IFERROR(__xludf.DUMMYFUNCTION("""COMPUTED_VALUE"""),"Haste")</f>
        <v>Haste</v>
      </c>
      <c r="G10" s="120" t="str">
        <f ca="1">IFERROR(__xludf.DUMMYFUNCTION("""COMPUTED_VALUE"""),"Clarissa")</f>
        <v>Clarissa</v>
      </c>
      <c r="H10" s="120" t="str">
        <f ca="1">IFERROR(__xludf.DUMMYFUNCTION("""COMPUTED_VALUE"""),"FighterMaya")</f>
        <v>FighterMaya</v>
      </c>
      <c r="I10" s="120" t="str">
        <f ca="1">IFERROR(__xludf.DUMMYFUNCTION("""COMPUTED_VALUE"""),"Krau")</f>
        <v>Krau</v>
      </c>
      <c r="J10" s="120" t="str">
        <f ca="1">IFERROR(__xludf.DUMMYFUNCTION("""COMPUTED_VALUE"""),"Helga")</f>
        <v>Helga</v>
      </c>
      <c r="K10" s="120" t="str">
        <f ca="1">IFERROR(__xludf.DUMMYFUNCTION("""COMPUTED_VALUE"""),"BloodBladeKarin")</f>
        <v>BloodBladeKarin</v>
      </c>
      <c r="L10" s="120" t="str">
        <f ca="1">IFERROR(__xludf.DUMMYFUNCTION("""COMPUTED_VALUE"""),"Sigret")</f>
        <v>Sigret</v>
      </c>
      <c r="M10" s="120" t="str">
        <f ca="1">IFERROR(__xludf.DUMMYFUNCTION("""COMPUTED_VALUE"""),"Silk")</f>
        <v>Silk</v>
      </c>
      <c r="N10" s="110" t="str">
        <f ca="1">IFERROR(__xludf.DUMMYFUNCTION("""COMPUTED_VALUE"""),"Rima")</f>
        <v>Rima</v>
      </c>
      <c r="O10" s="110" t="str">
        <f ca="1">IFERROR(__xludf.DUMMYFUNCTION("""COMPUTED_VALUE"""),"Kluri")</f>
        <v>Kluri</v>
      </c>
      <c r="P10" s="110" t="str">
        <f ca="1">IFERROR(__xludf.DUMMYFUNCTION("""COMPUTED_VALUE"""),"Destina")</f>
        <v>Destina</v>
      </c>
      <c r="Q10" s="110" t="str">
        <f ca="1">IFERROR(__xludf.DUMMYFUNCTION("""COMPUTED_VALUE"""),"Kikiratv2")</f>
        <v>Kikiratv2</v>
      </c>
      <c r="R10" s="110" t="str">
        <f ca="1">IFERROR(__xludf.DUMMYFUNCTION("""COMPUTED_VALUE"""),"Haste")</f>
        <v>Haste</v>
      </c>
      <c r="S10" s="120" t="str">
        <f ca="1">IFERROR(__xludf.DUMMYFUNCTION("""COMPUTED_VALUE"""),"Clarissa")</f>
        <v>Clarissa</v>
      </c>
      <c r="T10" s="120" t="str">
        <f ca="1">IFERROR(__xludf.DUMMYFUNCTION("""COMPUTED_VALUE"""),"FighterMaya")</f>
        <v>FighterMaya</v>
      </c>
      <c r="U10" s="120" t="str">
        <f ca="1">IFERROR(__xludf.DUMMYFUNCTION("""COMPUTED_VALUE"""),"Krau")</f>
        <v>Krau</v>
      </c>
      <c r="V10" s="120" t="str">
        <f ca="1">IFERROR(__xludf.DUMMYFUNCTION("""COMPUTED_VALUE"""),"Helga")</f>
        <v>Helga</v>
      </c>
      <c r="W10" s="120" t="str">
        <f ca="1">IFERROR(__xludf.DUMMYFUNCTION("""COMPUTED_VALUE"""),"BloodBladeKarin")</f>
        <v>BloodBladeKarin</v>
      </c>
      <c r="X10" s="120" t="str">
        <f ca="1">IFERROR(__xludf.DUMMYFUNCTION("""COMPUTED_VALUE"""),"Sigret")</f>
        <v>Sigret</v>
      </c>
      <c r="Y10" s="120" t="str">
        <f ca="1">IFERROR(__xludf.DUMMYFUNCTION("""COMPUTED_VALUE"""),"Silk")</f>
        <v>Silk</v>
      </c>
      <c r="Z10" s="110" t="str">
        <f ca="1">IFERROR(__xludf.DUMMYFUNCTION("""COMPUTED_VALUE"""),"Rima")</f>
        <v>Rima</v>
      </c>
      <c r="AA10" s="110" t="str">
        <f ca="1">IFERROR(__xludf.DUMMYFUNCTION("""COMPUTED_VALUE"""),"Kluri")</f>
        <v>Kluri</v>
      </c>
      <c r="AB10" s="110" t="str">
        <f ca="1">IFERROR(__xludf.DUMMYFUNCTION("""COMPUTED_VALUE"""),"Destina")</f>
        <v>Destina</v>
      </c>
      <c r="AC10" s="110" t="str">
        <f ca="1">IFERROR(__xludf.DUMMYFUNCTION("""COMPUTED_VALUE"""),"Kikiratv2")</f>
        <v>Kikiratv2</v>
      </c>
      <c r="AD10" s="110" t="str">
        <f ca="1">IFERROR(__xludf.DUMMYFUNCTION("""COMPUTED_VALUE"""),"Haste")</f>
        <v>Haste</v>
      </c>
      <c r="AE10" s="120" t="str">
        <f ca="1">IFERROR(__xludf.DUMMYFUNCTION("""COMPUTED_VALUE"""),"Clarissa")</f>
        <v>Clarissa</v>
      </c>
      <c r="AF10" s="120" t="str">
        <f ca="1">IFERROR(__xludf.DUMMYFUNCTION("""COMPUTED_VALUE"""),"FighterMaya")</f>
        <v>FighterMaya</v>
      </c>
      <c r="AG10" s="120" t="str">
        <f ca="1">IFERROR(__xludf.DUMMYFUNCTION("""COMPUTED_VALUE"""),"Krau")</f>
        <v>Krau</v>
      </c>
      <c r="AH10" s="120" t="str">
        <f ca="1">IFERROR(__xludf.DUMMYFUNCTION("""COMPUTED_VALUE"""),"Helga")</f>
        <v>Helga</v>
      </c>
      <c r="AI10" s="120" t="str">
        <f ca="1">IFERROR(__xludf.DUMMYFUNCTION("""COMPUTED_VALUE"""),"BloodBladeKarin")</f>
        <v>BloodBladeKarin</v>
      </c>
      <c r="AJ10" s="120" t="str">
        <f ca="1">IFERROR(__xludf.DUMMYFUNCTION("""COMPUTED_VALUE"""),"Sigret")</f>
        <v>Sigret</v>
      </c>
      <c r="AK10" s="120" t="str">
        <f ca="1">IFERROR(__xludf.DUMMYFUNCTION("""COMPUTED_VALUE"""),"Silk")</f>
        <v>Silk</v>
      </c>
      <c r="AL10" s="121"/>
      <c r="AM10" s="111" t="s">
        <v>58</v>
      </c>
      <c r="AN10" s="112" t="s">
        <v>424</v>
      </c>
      <c r="AO10" s="112" t="s">
        <v>321</v>
      </c>
      <c r="AP10" s="113" t="s">
        <v>435</v>
      </c>
    </row>
    <row r="11" spans="1:42">
      <c r="A11" s="121"/>
      <c r="B11" s="110" t="str">
        <f ca="1">IFERROR(__xludf.DUMMYFUNCTION("""COMPUTED_VALUE"""),"Serila")</f>
        <v>Serila</v>
      </c>
      <c r="C11" s="110" t="str">
        <f ca="1">IFERROR(__xludf.DUMMYFUNCTION("""COMPUTED_VALUE"""),"Maya")</f>
        <v>Maya</v>
      </c>
      <c r="D11" s="110" t="str">
        <f ca="1">IFERROR(__xludf.DUMMYFUNCTION("""COMPUTED_VALUE"""),"Doris")</f>
        <v>Doris</v>
      </c>
      <c r="E11" s="110" t="str">
        <f ca="1">IFERROR(__xludf.DUMMYFUNCTION("""COMPUTED_VALUE"""),"Kiris")</f>
        <v>Kiris</v>
      </c>
      <c r="F11" s="110" t="str">
        <f ca="1">IFERROR(__xludf.DUMMYFUNCTION("""COMPUTED_VALUE"""),"Lots")</f>
        <v>Lots</v>
      </c>
      <c r="G11" s="120" t="str">
        <f ca="1">IFERROR(__xludf.DUMMYFUNCTION("""COMPUTED_VALUE"""),"Iseria")</f>
        <v>Iseria</v>
      </c>
      <c r="H11" s="120" t="str">
        <f ca="1">IFERROR(__xludf.DUMMYFUNCTION("""COMPUTED_VALUE"""),"Gunther")</f>
        <v>Gunther</v>
      </c>
      <c r="I11" s="120" t="str">
        <f ca="1">IFERROR(__xludf.DUMMYFUNCTION("""COMPUTED_VALUE"""),"Mirsa")</f>
        <v>Mirsa</v>
      </c>
      <c r="J11" s="120" t="str">
        <f ca="1">IFERROR(__xludf.DUMMYFUNCTION("""COMPUTED_VALUE"""),"Jecht")</f>
        <v>Jecht</v>
      </c>
      <c r="K11" s="120" t="str">
        <f ca="1">IFERROR(__xludf.DUMMYFUNCTION("""COMPUTED_VALUE"""),"CelestialMercedes")</f>
        <v>CelestialMercedes</v>
      </c>
      <c r="L11" s="120" t="str">
        <f ca="1">IFERROR(__xludf.DUMMYFUNCTION("""COMPUTED_VALUE"""),"Yufine")</f>
        <v>Yufine</v>
      </c>
      <c r="M11" s="121"/>
      <c r="N11" s="110" t="str">
        <f ca="1">IFERROR(__xludf.DUMMYFUNCTION("""COMPUTED_VALUE"""),"Serila")</f>
        <v>Serila</v>
      </c>
      <c r="O11" s="110" t="str">
        <f ca="1">IFERROR(__xludf.DUMMYFUNCTION("""COMPUTED_VALUE"""),"Maya")</f>
        <v>Maya</v>
      </c>
      <c r="P11" s="110" t="str">
        <f ca="1">IFERROR(__xludf.DUMMYFUNCTION("""COMPUTED_VALUE"""),"Doris")</f>
        <v>Doris</v>
      </c>
      <c r="Q11" s="110" t="str">
        <f ca="1">IFERROR(__xludf.DUMMYFUNCTION("""COMPUTED_VALUE"""),"Kiris")</f>
        <v>Kiris</v>
      </c>
      <c r="R11" s="110" t="str">
        <f ca="1">IFERROR(__xludf.DUMMYFUNCTION("""COMPUTED_VALUE"""),"Lots")</f>
        <v>Lots</v>
      </c>
      <c r="S11" s="120" t="str">
        <f ca="1">IFERROR(__xludf.DUMMYFUNCTION("""COMPUTED_VALUE"""),"Iseria")</f>
        <v>Iseria</v>
      </c>
      <c r="T11" s="120" t="str">
        <f ca="1">IFERROR(__xludf.DUMMYFUNCTION("""COMPUTED_VALUE"""),"Gunther")</f>
        <v>Gunther</v>
      </c>
      <c r="U11" s="120" t="str">
        <f ca="1">IFERROR(__xludf.DUMMYFUNCTION("""COMPUTED_VALUE"""),"Mirsa")</f>
        <v>Mirsa</v>
      </c>
      <c r="V11" s="120" t="str">
        <f ca="1">IFERROR(__xludf.DUMMYFUNCTION("""COMPUTED_VALUE"""),"Jecht")</f>
        <v>Jecht</v>
      </c>
      <c r="W11" s="120" t="str">
        <f ca="1">IFERROR(__xludf.DUMMYFUNCTION("""COMPUTED_VALUE"""),"CelestialMercedes")</f>
        <v>CelestialMercedes</v>
      </c>
      <c r="X11" s="120" t="str">
        <f ca="1">IFERROR(__xludf.DUMMYFUNCTION("""COMPUTED_VALUE"""),"Yufine")</f>
        <v>Yufine</v>
      </c>
      <c r="Y11" s="121"/>
      <c r="Z11" s="110" t="str">
        <f ca="1">IFERROR(__xludf.DUMMYFUNCTION("""COMPUTED_VALUE"""),"Serila")</f>
        <v>Serila</v>
      </c>
      <c r="AA11" s="110" t="str">
        <f ca="1">IFERROR(__xludf.DUMMYFUNCTION("""COMPUTED_VALUE"""),"Maya")</f>
        <v>Maya</v>
      </c>
      <c r="AB11" s="110" t="str">
        <f ca="1">IFERROR(__xludf.DUMMYFUNCTION("""COMPUTED_VALUE"""),"Doris")</f>
        <v>Doris</v>
      </c>
      <c r="AC11" s="110" t="str">
        <f ca="1">IFERROR(__xludf.DUMMYFUNCTION("""COMPUTED_VALUE"""),"Kiris")</f>
        <v>Kiris</v>
      </c>
      <c r="AD11" s="110" t="str">
        <f ca="1">IFERROR(__xludf.DUMMYFUNCTION("""COMPUTED_VALUE"""),"Lots")</f>
        <v>Lots</v>
      </c>
      <c r="AE11" s="120" t="str">
        <f ca="1">IFERROR(__xludf.DUMMYFUNCTION("""COMPUTED_VALUE"""),"Iseria")</f>
        <v>Iseria</v>
      </c>
      <c r="AF11" s="120" t="str">
        <f ca="1">IFERROR(__xludf.DUMMYFUNCTION("""COMPUTED_VALUE"""),"Gunther")</f>
        <v>Gunther</v>
      </c>
      <c r="AG11" s="120" t="str">
        <f ca="1">IFERROR(__xludf.DUMMYFUNCTION("""COMPUTED_VALUE"""),"Mirsa")</f>
        <v>Mirsa</v>
      </c>
      <c r="AH11" s="120" t="str">
        <f ca="1">IFERROR(__xludf.DUMMYFUNCTION("""COMPUTED_VALUE"""),"Jecht")</f>
        <v>Jecht</v>
      </c>
      <c r="AI11" s="120" t="str">
        <f ca="1">IFERROR(__xludf.DUMMYFUNCTION("""COMPUTED_VALUE"""),"CelestialMercedes")</f>
        <v>CelestialMercedes</v>
      </c>
      <c r="AJ11" s="120" t="str">
        <f ca="1">IFERROR(__xludf.DUMMYFUNCTION("""COMPUTED_VALUE"""),"Yufine")</f>
        <v>Yufine</v>
      </c>
      <c r="AK11" s="121"/>
      <c r="AL11" s="121"/>
      <c r="AM11" s="111" t="s">
        <v>173</v>
      </c>
      <c r="AN11" s="112" t="s">
        <v>425</v>
      </c>
      <c r="AO11" s="112" t="s">
        <v>322</v>
      </c>
      <c r="AP11" s="113" t="s">
        <v>441</v>
      </c>
    </row>
    <row r="12" spans="1:42">
      <c r="A12" s="121"/>
      <c r="B12" s="121"/>
      <c r="C12" s="110" t="str">
        <f ca="1">IFERROR(__xludf.DUMMYFUNCTION("""COMPUTED_VALUE"""),"Tieria")</f>
        <v>Tieria</v>
      </c>
      <c r="D12" s="110" t="str">
        <f ca="1">IFERROR(__xludf.DUMMYFUNCTION("""COMPUTED_VALUE"""),"GeneralPurrgis")</f>
        <v>GeneralPurrgis</v>
      </c>
      <c r="E12" s="110" t="str">
        <f ca="1">IFERROR(__xludf.DUMMYFUNCTION("""COMPUTED_VALUE"""),"Leo")</f>
        <v>Leo</v>
      </c>
      <c r="F12" s="110" t="str">
        <f ca="1">IFERROR(__xludf.DUMMYFUNCTION("""COMPUTED_VALUE"""),"Romann")</f>
        <v>Romann</v>
      </c>
      <c r="G12" s="120" t="str">
        <f ca="1">IFERROR(__xludf.DUMMYFUNCTION("""COMPUTED_VALUE"""),"Karin")</f>
        <v>Karin</v>
      </c>
      <c r="H12" s="120" t="str">
        <f ca="1">IFERROR(__xludf.DUMMYFUNCTION("""COMPUTED_VALUE"""),"Luna")</f>
        <v>Luna</v>
      </c>
      <c r="I12" s="135" t="str">
        <f ca="1">IFERROR(__xludf.DUMMYFUNCTION("""COMPUTED_VALUE"""),"Montmorancy")</f>
        <v>Montmorancy</v>
      </c>
      <c r="J12" s="120" t="str">
        <f ca="1">IFERROR(__xludf.DUMMYFUNCTION("""COMPUTED_VALUE"""),"Mucacha")</f>
        <v>Mucacha</v>
      </c>
      <c r="K12" s="120" t="str">
        <f ca="1">IFERROR(__xludf.DUMMYFUNCTION("""COMPUTED_VALUE"""),"ChallengerDominel")</f>
        <v>ChallengerDominel</v>
      </c>
      <c r="L12" s="120" t="str">
        <f ca="1">IFERROR(__xludf.DUMMYFUNCTION("""COMPUTED_VALUE"""),"Zeno")</f>
        <v>Zeno</v>
      </c>
      <c r="M12" s="121"/>
      <c r="N12" s="121"/>
      <c r="O12" s="110" t="str">
        <f ca="1">IFERROR(__xludf.DUMMYFUNCTION("""COMPUTED_VALUE"""),"Tieria")</f>
        <v>Tieria</v>
      </c>
      <c r="P12" s="110" t="str">
        <f ca="1">IFERROR(__xludf.DUMMYFUNCTION("""COMPUTED_VALUE"""),"GeneralPurrgis")</f>
        <v>GeneralPurrgis</v>
      </c>
      <c r="Q12" s="110" t="str">
        <f ca="1">IFERROR(__xludf.DUMMYFUNCTION("""COMPUTED_VALUE"""),"Leo")</f>
        <v>Leo</v>
      </c>
      <c r="R12" s="110" t="str">
        <f ca="1">IFERROR(__xludf.DUMMYFUNCTION("""COMPUTED_VALUE"""),"Romann")</f>
        <v>Romann</v>
      </c>
      <c r="S12" s="120" t="str">
        <f ca="1">IFERROR(__xludf.DUMMYFUNCTION("""COMPUTED_VALUE"""),"Karin")</f>
        <v>Karin</v>
      </c>
      <c r="T12" s="120" t="str">
        <f ca="1">IFERROR(__xludf.DUMMYFUNCTION("""COMPUTED_VALUE"""),"Luna")</f>
        <v>Luna</v>
      </c>
      <c r="U12" s="135" t="str">
        <f ca="1">IFERROR(__xludf.DUMMYFUNCTION("""COMPUTED_VALUE"""),"Montmorancy")</f>
        <v>Montmorancy</v>
      </c>
      <c r="V12" s="120" t="str">
        <f ca="1">IFERROR(__xludf.DUMMYFUNCTION("""COMPUTED_VALUE"""),"Mucacha")</f>
        <v>Mucacha</v>
      </c>
      <c r="W12" s="120" t="str">
        <f ca="1">IFERROR(__xludf.DUMMYFUNCTION("""COMPUTED_VALUE"""),"ChallengerDominel")</f>
        <v>ChallengerDominel</v>
      </c>
      <c r="X12" s="120" t="str">
        <f ca="1">IFERROR(__xludf.DUMMYFUNCTION("""COMPUTED_VALUE"""),"Zeno")</f>
        <v>Zeno</v>
      </c>
      <c r="Y12" s="121"/>
      <c r="Z12" s="121"/>
      <c r="AA12" s="110" t="str">
        <f ca="1">IFERROR(__xludf.DUMMYFUNCTION("""COMPUTED_VALUE"""),"Tieria")</f>
        <v>Tieria</v>
      </c>
      <c r="AB12" s="110" t="str">
        <f ca="1">IFERROR(__xludf.DUMMYFUNCTION("""COMPUTED_VALUE"""),"GeneralPurrgis")</f>
        <v>GeneralPurrgis</v>
      </c>
      <c r="AC12" s="110" t="str">
        <f ca="1">IFERROR(__xludf.DUMMYFUNCTION("""COMPUTED_VALUE"""),"Leo")</f>
        <v>Leo</v>
      </c>
      <c r="AD12" s="110" t="str">
        <f ca="1">IFERROR(__xludf.DUMMYFUNCTION("""COMPUTED_VALUE"""),"Romann")</f>
        <v>Romann</v>
      </c>
      <c r="AE12" s="120" t="str">
        <f ca="1">IFERROR(__xludf.DUMMYFUNCTION("""COMPUTED_VALUE"""),"Karin")</f>
        <v>Karin</v>
      </c>
      <c r="AF12" s="120" t="str">
        <f ca="1">IFERROR(__xludf.DUMMYFUNCTION("""COMPUTED_VALUE"""),"Luna")</f>
        <v>Luna</v>
      </c>
      <c r="AG12" s="141" t="str">
        <f ca="1">IFERROR(__xludf.DUMMYFUNCTION("""COMPUTED_VALUE"""),"Montmorancy")</f>
        <v>Montmorancy</v>
      </c>
      <c r="AH12" s="120" t="str">
        <f ca="1">IFERROR(__xludf.DUMMYFUNCTION("""COMPUTED_VALUE"""),"Mucacha")</f>
        <v>Mucacha</v>
      </c>
      <c r="AI12" s="120" t="str">
        <f ca="1">IFERROR(__xludf.DUMMYFUNCTION("""COMPUTED_VALUE"""),"ChallengerDominel")</f>
        <v>ChallengerDominel</v>
      </c>
      <c r="AJ12" s="120" t="str">
        <f ca="1">IFERROR(__xludf.DUMMYFUNCTION("""COMPUTED_VALUE"""),"Zeno")</f>
        <v>Zeno</v>
      </c>
      <c r="AK12" s="121"/>
      <c r="AL12" s="121"/>
      <c r="AM12" s="118" t="s">
        <v>114</v>
      </c>
      <c r="AN12" s="112" t="s">
        <v>419</v>
      </c>
      <c r="AO12" s="112" t="s">
        <v>323</v>
      </c>
      <c r="AP12" s="113" t="s">
        <v>453</v>
      </c>
    </row>
    <row r="13" spans="1:42">
      <c r="A13" s="121"/>
      <c r="B13" s="121"/>
      <c r="C13" s="110" t="str">
        <f ca="1">IFERROR(__xludf.DUMMYFUNCTION("""COMPUTED_VALUE"""),"Tywin")</f>
        <v>Tywin</v>
      </c>
      <c r="D13" s="110" t="str">
        <f ca="1">IFERROR(__xludf.DUMMYFUNCTION("""COMPUTED_VALUE"""),"Gloomyrain")</f>
        <v>Gloomyrain</v>
      </c>
      <c r="E13" s="110" t="str">
        <f ca="1">IFERROR(__xludf.DUMMYFUNCTION("""COMPUTED_VALUE"""),"Ravi")</f>
        <v>Ravi</v>
      </c>
      <c r="F13" s="110" t="str">
        <f ca="1">IFERROR(__xludf.DUMMYFUNCTION("""COMPUTED_VALUE"""),"Roozid")</f>
        <v>Roozid</v>
      </c>
      <c r="G13" s="120" t="str">
        <f ca="1">IFERROR(__xludf.DUMMYFUNCTION("""COMPUTED_VALUE"""),"Kise")</f>
        <v>Kise</v>
      </c>
      <c r="H13" s="120" t="str">
        <f ca="1">IFERROR(__xludf.DUMMYFUNCTION("""COMPUTED_VALUE"""),"Nemunas")</f>
        <v>Nemunas</v>
      </c>
      <c r="I13" s="120" t="str">
        <f ca="1">IFERROR(__xludf.DUMMYFUNCTION("""COMPUTED_VALUE"""),"RueleOfLight")</f>
        <v>RueleOfLight</v>
      </c>
      <c r="J13" s="120" t="str">
        <f ca="1">IFERROR(__xludf.DUMMYFUNCTION("""COMPUTED_VALUE"""),"Nilgal")</f>
        <v>Nilgal</v>
      </c>
      <c r="K13" s="120" t="str">
        <f ca="1">IFERROR(__xludf.DUMMYFUNCTION("""COMPUTED_VALUE"""),"Coli")</f>
        <v>Coli</v>
      </c>
      <c r="L13" s="121"/>
      <c r="M13" s="121"/>
      <c r="N13" s="121"/>
      <c r="O13" s="110" t="str">
        <f ca="1">IFERROR(__xludf.DUMMYFUNCTION("""COMPUTED_VALUE"""),"Tywin")</f>
        <v>Tywin</v>
      </c>
      <c r="P13" s="110" t="str">
        <f ca="1">IFERROR(__xludf.DUMMYFUNCTION("""COMPUTED_VALUE"""),"Gloomyrain")</f>
        <v>Gloomyrain</v>
      </c>
      <c r="Q13" s="110" t="str">
        <f ca="1">IFERROR(__xludf.DUMMYFUNCTION("""COMPUTED_VALUE"""),"Ravi")</f>
        <v>Ravi</v>
      </c>
      <c r="R13" s="110" t="str">
        <f ca="1">IFERROR(__xludf.DUMMYFUNCTION("""COMPUTED_VALUE"""),"Roozid")</f>
        <v>Roozid</v>
      </c>
      <c r="S13" s="120" t="str">
        <f ca="1">IFERROR(__xludf.DUMMYFUNCTION("""COMPUTED_VALUE"""),"Kise")</f>
        <v>Kise</v>
      </c>
      <c r="T13" s="120" t="str">
        <f ca="1">IFERROR(__xludf.DUMMYFUNCTION("""COMPUTED_VALUE"""),"Nemunas")</f>
        <v>Nemunas</v>
      </c>
      <c r="U13" s="120" t="str">
        <f ca="1">IFERROR(__xludf.DUMMYFUNCTION("""COMPUTED_VALUE"""),"RueleOfLight")</f>
        <v>RueleOfLight</v>
      </c>
      <c r="V13" s="120" t="str">
        <f ca="1">IFERROR(__xludf.DUMMYFUNCTION("""COMPUTED_VALUE"""),"Nilgal")</f>
        <v>Nilgal</v>
      </c>
      <c r="W13" s="120" t="str">
        <f ca="1">IFERROR(__xludf.DUMMYFUNCTION("""COMPUTED_VALUE"""),"Coli")</f>
        <v>Coli</v>
      </c>
      <c r="X13" s="121"/>
      <c r="Y13" s="121"/>
      <c r="Z13" s="121"/>
      <c r="AA13" s="110" t="str">
        <f ca="1">IFERROR(__xludf.DUMMYFUNCTION("""COMPUTED_VALUE"""),"Tywin")</f>
        <v>Tywin</v>
      </c>
      <c r="AB13" s="110" t="str">
        <f ca="1">IFERROR(__xludf.DUMMYFUNCTION("""COMPUTED_VALUE"""),"Gloomyrain")</f>
        <v>Gloomyrain</v>
      </c>
      <c r="AC13" s="110" t="str">
        <f ca="1">IFERROR(__xludf.DUMMYFUNCTION("""COMPUTED_VALUE"""),"Ravi")</f>
        <v>Ravi</v>
      </c>
      <c r="AD13" s="110" t="str">
        <f ca="1">IFERROR(__xludf.DUMMYFUNCTION("""COMPUTED_VALUE"""),"Roozid")</f>
        <v>Roozid</v>
      </c>
      <c r="AE13" s="120" t="str">
        <f ca="1">IFERROR(__xludf.DUMMYFUNCTION("""COMPUTED_VALUE"""),"Kise")</f>
        <v>Kise</v>
      </c>
      <c r="AF13" s="120" t="str">
        <f ca="1">IFERROR(__xludf.DUMMYFUNCTION("""COMPUTED_VALUE"""),"Nemunas")</f>
        <v>Nemunas</v>
      </c>
      <c r="AG13" s="120" t="str">
        <f ca="1">IFERROR(__xludf.DUMMYFUNCTION("""COMPUTED_VALUE"""),"RueleOfLight")</f>
        <v>RueleOfLight</v>
      </c>
      <c r="AH13" s="120" t="str">
        <f ca="1">IFERROR(__xludf.DUMMYFUNCTION("""COMPUTED_VALUE"""),"Nilgal")</f>
        <v>Nilgal</v>
      </c>
      <c r="AI13" s="120" t="str">
        <f ca="1">IFERROR(__xludf.DUMMYFUNCTION("""COMPUTED_VALUE"""),"Coli")</f>
        <v>Coli</v>
      </c>
      <c r="AJ13" s="121"/>
      <c r="AK13" s="121"/>
      <c r="AL13" s="121"/>
      <c r="AM13" s="111" t="s">
        <v>211</v>
      </c>
      <c r="AN13" s="112" t="s">
        <v>421</v>
      </c>
      <c r="AO13" s="112" t="s">
        <v>324</v>
      </c>
      <c r="AP13" s="113" t="s">
        <v>457</v>
      </c>
    </row>
    <row r="14" spans="1:42">
      <c r="A14" s="121"/>
      <c r="B14" s="121"/>
      <c r="C14" s="110" t="str">
        <f ca="1">IFERROR(__xludf.DUMMYFUNCTION("""COMPUTED_VALUE"""),"Zerato")</f>
        <v>Zerato</v>
      </c>
      <c r="D14" s="110" t="str">
        <f ca="1">IFERROR(__xludf.DUMMYFUNCTION("""COMPUTED_VALUE"""),"GuiderAither")</f>
        <v>GuiderAither</v>
      </c>
      <c r="E14" s="110" t="str">
        <f ca="1">IFERROR(__xludf.DUMMYFUNCTION("""COMPUTED_VALUE"""),"WandererSilk")</f>
        <v>WandererSilk</v>
      </c>
      <c r="F14" s="110" t="str">
        <f ca="1">IFERROR(__xludf.DUMMYFUNCTION("""COMPUTED_VALUE"""),"ShadowRose")</f>
        <v>ShadowRose</v>
      </c>
      <c r="G14" s="120" t="str">
        <f ca="1">IFERROR(__xludf.DUMMYFUNCTION("""COMPUTED_VALUE"""),"Leo")</f>
        <v>Leo</v>
      </c>
      <c r="H14" s="120" t="str">
        <f ca="1">IFERROR(__xludf.DUMMYFUNCTION("""COMPUTED_VALUE"""),"Ras")</f>
        <v>Ras</v>
      </c>
      <c r="I14" s="121"/>
      <c r="J14" s="120" t="str">
        <f ca="1">IFERROR(__xludf.DUMMYFUNCTION("""COMPUTED_VALUE"""),"Requiemroar")</f>
        <v>Requiemroar</v>
      </c>
      <c r="K14" s="120" t="str">
        <f ca="1">IFERROR(__xludf.DUMMYFUNCTION("""COMPUTED_VALUE"""),"Enott")</f>
        <v>Enott</v>
      </c>
      <c r="L14" s="121"/>
      <c r="M14" s="121"/>
      <c r="N14" s="121"/>
      <c r="O14" s="110" t="str">
        <f ca="1">IFERROR(__xludf.DUMMYFUNCTION("""COMPUTED_VALUE"""),"Zerato")</f>
        <v>Zerato</v>
      </c>
      <c r="P14" s="110" t="str">
        <f ca="1">IFERROR(__xludf.DUMMYFUNCTION("""COMPUTED_VALUE"""),"GuiderAither")</f>
        <v>GuiderAither</v>
      </c>
      <c r="Q14" s="110" t="str">
        <f ca="1">IFERROR(__xludf.DUMMYFUNCTION("""COMPUTED_VALUE"""),"WandererSilk")</f>
        <v>WandererSilk</v>
      </c>
      <c r="R14" s="110" t="str">
        <f ca="1">IFERROR(__xludf.DUMMYFUNCTION("""COMPUTED_VALUE"""),"ShadowRose")</f>
        <v>ShadowRose</v>
      </c>
      <c r="S14" s="120" t="str">
        <f ca="1">IFERROR(__xludf.DUMMYFUNCTION("""COMPUTED_VALUE"""),"Leo")</f>
        <v>Leo</v>
      </c>
      <c r="T14" s="120" t="str">
        <f ca="1">IFERROR(__xludf.DUMMYFUNCTION("""COMPUTED_VALUE"""),"Ras")</f>
        <v>Ras</v>
      </c>
      <c r="U14" s="121"/>
      <c r="V14" s="120" t="str">
        <f ca="1">IFERROR(__xludf.DUMMYFUNCTION("""COMPUTED_VALUE"""),"Requiemroar")</f>
        <v>Requiemroar</v>
      </c>
      <c r="W14" s="120" t="str">
        <f ca="1">IFERROR(__xludf.DUMMYFUNCTION("""COMPUTED_VALUE"""),"Enott")</f>
        <v>Enott</v>
      </c>
      <c r="X14" s="121"/>
      <c r="Y14" s="121"/>
      <c r="Z14" s="121"/>
      <c r="AA14" s="110" t="str">
        <f ca="1">IFERROR(__xludf.DUMMYFUNCTION("""COMPUTED_VALUE"""),"Zerato")</f>
        <v>Zerato</v>
      </c>
      <c r="AB14" s="110" t="str">
        <f ca="1">IFERROR(__xludf.DUMMYFUNCTION("""COMPUTED_VALUE"""),"GuiderAither")</f>
        <v>GuiderAither</v>
      </c>
      <c r="AC14" s="110" t="str">
        <f ca="1">IFERROR(__xludf.DUMMYFUNCTION("""COMPUTED_VALUE"""),"WandererSilk")</f>
        <v>WandererSilk</v>
      </c>
      <c r="AD14" s="110" t="str">
        <f ca="1">IFERROR(__xludf.DUMMYFUNCTION("""COMPUTED_VALUE"""),"ShadowRose")</f>
        <v>ShadowRose</v>
      </c>
      <c r="AE14" s="120" t="str">
        <f ca="1">IFERROR(__xludf.DUMMYFUNCTION("""COMPUTED_VALUE"""),"Leo")</f>
        <v>Leo</v>
      </c>
      <c r="AF14" s="120" t="str">
        <f ca="1">IFERROR(__xludf.DUMMYFUNCTION("""COMPUTED_VALUE"""),"Ras")</f>
        <v>Ras</v>
      </c>
      <c r="AG14" s="121"/>
      <c r="AH14" s="120" t="str">
        <f ca="1">IFERROR(__xludf.DUMMYFUNCTION("""COMPUTED_VALUE"""),"Requiemroar")</f>
        <v>Requiemroar</v>
      </c>
      <c r="AI14" s="120" t="str">
        <f ca="1">IFERROR(__xludf.DUMMYFUNCTION("""COMPUTED_VALUE"""),"Enott")</f>
        <v>Enott</v>
      </c>
      <c r="AJ14" s="121"/>
      <c r="AK14" s="121"/>
      <c r="AL14" s="121"/>
      <c r="AM14" s="111" t="s">
        <v>174</v>
      </c>
      <c r="AN14" s="112" t="s">
        <v>427</v>
      </c>
      <c r="AO14" s="112" t="s">
        <v>325</v>
      </c>
      <c r="AP14" s="113" t="s">
        <v>466</v>
      </c>
    </row>
    <row r="15" spans="1:42">
      <c r="A15" s="121"/>
      <c r="B15" s="121"/>
      <c r="C15" s="121"/>
      <c r="D15" s="110" t="str">
        <f ca="1">IFERROR(__xludf.DUMMYFUNCTION("""COMPUTED_VALUE"""),"Pyllis")</f>
        <v>Pyllis</v>
      </c>
      <c r="E15" s="121"/>
      <c r="F15" s="110" t="str">
        <f ca="1">IFERROR(__xludf.DUMMYFUNCTION("""COMPUTED_VALUE"""),"SpectreTenebria")</f>
        <v>SpectreTenebria</v>
      </c>
      <c r="G15" s="120" t="str">
        <f ca="1">IFERROR(__xludf.DUMMYFUNCTION("""COMPUTED_VALUE"""),"Lorina")</f>
        <v>Lorina</v>
      </c>
      <c r="H15" s="120" t="str">
        <f ca="1">IFERROR(__xludf.DUMMYFUNCTION("""COMPUTED_VALUE"""),"Rikoris")</f>
        <v>Rikoris</v>
      </c>
      <c r="I15" s="121"/>
      <c r="J15" s="121" t="str">
        <f ca="1">IFERROR(__xludf.DUMMYFUNCTION("""COMPUTED_VALUE"""),"Tamarinne")</f>
        <v>Tamarinne</v>
      </c>
      <c r="K15" s="120" t="str">
        <f ca="1">IFERROR(__xludf.DUMMYFUNCTION("""COMPUTED_VALUE"""),"Mercedes")</f>
        <v>Mercedes</v>
      </c>
      <c r="L15" s="121"/>
      <c r="M15" s="121"/>
      <c r="N15" s="121"/>
      <c r="O15" s="121"/>
      <c r="P15" s="110" t="str">
        <f ca="1">IFERROR(__xludf.DUMMYFUNCTION("""COMPUTED_VALUE"""),"Pyllis")</f>
        <v>Pyllis</v>
      </c>
      <c r="Q15" s="121"/>
      <c r="R15" s="110" t="str">
        <f ca="1">IFERROR(__xludf.DUMMYFUNCTION("""COMPUTED_VALUE"""),"SpectreTenebria")</f>
        <v>SpectreTenebria</v>
      </c>
      <c r="S15" s="120" t="str">
        <f ca="1">IFERROR(__xludf.DUMMYFUNCTION("""COMPUTED_VALUE"""),"Lorina")</f>
        <v>Lorina</v>
      </c>
      <c r="T15" s="120" t="str">
        <f ca="1">IFERROR(__xludf.DUMMYFUNCTION("""COMPUTED_VALUE"""),"Rikoris")</f>
        <v>Rikoris</v>
      </c>
      <c r="U15" s="121"/>
      <c r="V15" s="121" t="str">
        <f ca="1">IFERROR(__xludf.DUMMYFUNCTION("""COMPUTED_VALUE"""),"Tamarinne")</f>
        <v>Tamarinne</v>
      </c>
      <c r="W15" s="120" t="str">
        <f ca="1">IFERROR(__xludf.DUMMYFUNCTION("""COMPUTED_VALUE"""),"Mercedes")</f>
        <v>Mercedes</v>
      </c>
      <c r="X15" s="121"/>
      <c r="Y15" s="121"/>
      <c r="Z15" s="121"/>
      <c r="AA15" s="121"/>
      <c r="AB15" s="110" t="str">
        <f ca="1">IFERROR(__xludf.DUMMYFUNCTION("""COMPUTED_VALUE"""),"Pyllis")</f>
        <v>Pyllis</v>
      </c>
      <c r="AC15" s="121"/>
      <c r="AD15" s="110" t="str">
        <f ca="1">IFERROR(__xludf.DUMMYFUNCTION("""COMPUTED_VALUE"""),"SpectreTenebria")</f>
        <v>SpectreTenebria</v>
      </c>
      <c r="AE15" s="120" t="str">
        <f ca="1">IFERROR(__xludf.DUMMYFUNCTION("""COMPUTED_VALUE"""),"Lorina")</f>
        <v>Lorina</v>
      </c>
      <c r="AF15" s="120" t="str">
        <f ca="1">IFERROR(__xludf.DUMMYFUNCTION("""COMPUTED_VALUE"""),"Rikoris")</f>
        <v>Rikoris</v>
      </c>
      <c r="AG15" s="121"/>
      <c r="AH15" s="121" t="str">
        <f ca="1">IFERROR(__xludf.DUMMYFUNCTION("""COMPUTED_VALUE"""),"Tamarinne")</f>
        <v>Tamarinne</v>
      </c>
      <c r="AI15" s="120" t="str">
        <f ca="1">IFERROR(__xludf.DUMMYFUNCTION("""COMPUTED_VALUE"""),"Mercedes")</f>
        <v>Mercedes</v>
      </c>
      <c r="AJ15" s="121"/>
      <c r="AK15" s="121"/>
      <c r="AL15" s="121"/>
      <c r="AM15" s="111" t="s">
        <v>472</v>
      </c>
      <c r="AN15" s="112" t="s">
        <v>426</v>
      </c>
      <c r="AO15" s="112" t="s">
        <v>326</v>
      </c>
      <c r="AP15" s="113" t="s">
        <v>473</v>
      </c>
    </row>
    <row r="16" spans="1:42">
      <c r="A16" s="121"/>
      <c r="B16" s="121"/>
      <c r="C16" s="121"/>
      <c r="D16" s="110" t="str">
        <f ca="1">IFERROR(__xludf.DUMMYFUNCTION("""COMPUTED_VALUE"""),"ShootingStarAchates")</f>
        <v>ShootingStarAchates</v>
      </c>
      <c r="E16" s="121"/>
      <c r="F16" s="110" t="str">
        <f ca="1">IFERROR(__xludf.DUMMYFUNCTION("""COMPUTED_VALUE"""),"Surin")</f>
        <v>Surin</v>
      </c>
      <c r="G16" s="120" t="str">
        <f ca="1">IFERROR(__xludf.DUMMYFUNCTION("""COMPUTED_VALUE"""),"MartialArtistKen")</f>
        <v>MartialArtistKen</v>
      </c>
      <c r="H16" s="120" t="str">
        <f ca="1">IFERROR(__xludf.DUMMYFUNCTION("""COMPUTED_VALUE"""),"Rose")</f>
        <v>Rose</v>
      </c>
      <c r="I16" s="121"/>
      <c r="J16" s="121"/>
      <c r="K16" s="120" t="str">
        <f ca="1">IFERROR(__xludf.DUMMYFUNCTION("""COMPUTED_VALUE"""),"Purrgis")</f>
        <v>Purrgis</v>
      </c>
      <c r="L16" s="121"/>
      <c r="M16" s="121"/>
      <c r="N16" s="121"/>
      <c r="O16" s="121"/>
      <c r="P16" s="110" t="str">
        <f ca="1">IFERROR(__xludf.DUMMYFUNCTION("""COMPUTED_VALUE"""),"ShootingStarAchates")</f>
        <v>ShootingStarAchates</v>
      </c>
      <c r="Q16" s="121"/>
      <c r="R16" s="110" t="str">
        <f ca="1">IFERROR(__xludf.DUMMYFUNCTION("""COMPUTED_VALUE"""),"Surin")</f>
        <v>Surin</v>
      </c>
      <c r="S16" s="120" t="str">
        <f ca="1">IFERROR(__xludf.DUMMYFUNCTION("""COMPUTED_VALUE"""),"MartialArtistKen")</f>
        <v>MartialArtistKen</v>
      </c>
      <c r="T16" s="120" t="str">
        <f ca="1">IFERROR(__xludf.DUMMYFUNCTION("""COMPUTED_VALUE"""),"Rose")</f>
        <v>Rose</v>
      </c>
      <c r="U16" s="121"/>
      <c r="V16" s="121"/>
      <c r="W16" s="120" t="str">
        <f ca="1">IFERROR(__xludf.DUMMYFUNCTION("""COMPUTED_VALUE"""),"Purrgis")</f>
        <v>Purrgis</v>
      </c>
      <c r="X16" s="121"/>
      <c r="Y16" s="121"/>
      <c r="Z16" s="121"/>
      <c r="AA16" s="121"/>
      <c r="AB16" s="110" t="str">
        <f ca="1">IFERROR(__xludf.DUMMYFUNCTION("""COMPUTED_VALUE"""),"ShootingStarAchates")</f>
        <v>ShootingStarAchates</v>
      </c>
      <c r="AC16" s="121"/>
      <c r="AD16" s="110" t="str">
        <f ca="1">IFERROR(__xludf.DUMMYFUNCTION("""COMPUTED_VALUE"""),"Surin")</f>
        <v>Surin</v>
      </c>
      <c r="AE16" s="120" t="str">
        <f ca="1">IFERROR(__xludf.DUMMYFUNCTION("""COMPUTED_VALUE"""),"MartialArtistKen")</f>
        <v>MartialArtistKen</v>
      </c>
      <c r="AF16" s="120" t="str">
        <f ca="1">IFERROR(__xludf.DUMMYFUNCTION("""COMPUTED_VALUE"""),"Rose")</f>
        <v>Rose</v>
      </c>
      <c r="AG16" s="121"/>
      <c r="AH16" s="121"/>
      <c r="AI16" s="120" t="str">
        <f ca="1">IFERROR(__xludf.DUMMYFUNCTION("""COMPUTED_VALUE"""),"Purrgis")</f>
        <v>Purrgis</v>
      </c>
      <c r="AJ16" s="121"/>
      <c r="AK16" s="121"/>
      <c r="AL16" s="121"/>
      <c r="AM16" s="111" t="s">
        <v>139</v>
      </c>
      <c r="AN16" s="112" t="s">
        <v>419</v>
      </c>
      <c r="AO16" s="112" t="s">
        <v>327</v>
      </c>
      <c r="AP16" s="113" t="s">
        <v>475</v>
      </c>
    </row>
    <row r="17" spans="1:42">
      <c r="A17" s="121"/>
      <c r="B17" s="121"/>
      <c r="C17" s="121"/>
      <c r="D17" s="110" t="str">
        <f ca="1">IFERROR(__xludf.DUMMYFUNCTION("""COMPUTED_VALUE"""),"Tenebria")</f>
        <v>Tenebria</v>
      </c>
      <c r="E17" s="121"/>
      <c r="F17" s="110" t="str">
        <f ca="1">IFERROR(__xludf.DUMMYFUNCTION("""COMPUTED_VALUE"""),"Wanda")</f>
        <v>Wanda</v>
      </c>
      <c r="G17" s="120" t="str">
        <f ca="1">IFERROR(__xludf.DUMMYFUNCTION("""COMPUTED_VALUE"""),"Mistychain")</f>
        <v>Mistychain</v>
      </c>
      <c r="H17" s="120" t="str">
        <f ca="1">IFERROR(__xludf.DUMMYFUNCTION("""COMPUTED_VALUE"""),"TaranorGuard")</f>
        <v>TaranorGuard</v>
      </c>
      <c r="I17" s="121"/>
      <c r="J17" s="121"/>
      <c r="K17" s="120" t="str">
        <f ca="1">IFERROR(__xludf.DUMMYFUNCTION("""COMPUTED_VALUE"""),"Sez")</f>
        <v>Sez</v>
      </c>
      <c r="L17" s="121"/>
      <c r="M17" s="121"/>
      <c r="N17" s="121"/>
      <c r="O17" s="121"/>
      <c r="P17" s="110" t="str">
        <f ca="1">IFERROR(__xludf.DUMMYFUNCTION("""COMPUTED_VALUE"""),"Tenebria")</f>
        <v>Tenebria</v>
      </c>
      <c r="Q17" s="121"/>
      <c r="R17" s="110" t="str">
        <f ca="1">IFERROR(__xludf.DUMMYFUNCTION("""COMPUTED_VALUE"""),"Wanda")</f>
        <v>Wanda</v>
      </c>
      <c r="S17" s="120" t="str">
        <f ca="1">IFERROR(__xludf.DUMMYFUNCTION("""COMPUTED_VALUE"""),"Mistychain")</f>
        <v>Mistychain</v>
      </c>
      <c r="T17" s="120" t="str">
        <f ca="1">IFERROR(__xludf.DUMMYFUNCTION("""COMPUTED_VALUE"""),"TaranorGuard")</f>
        <v>TaranorGuard</v>
      </c>
      <c r="U17" s="121"/>
      <c r="V17" s="121"/>
      <c r="W17" s="120" t="str">
        <f ca="1">IFERROR(__xludf.DUMMYFUNCTION("""COMPUTED_VALUE"""),"Sez")</f>
        <v>Sez</v>
      </c>
      <c r="X17" s="121"/>
      <c r="Y17" s="121"/>
      <c r="Z17" s="121"/>
      <c r="AA17" s="121"/>
      <c r="AB17" s="110" t="str">
        <f ca="1">IFERROR(__xludf.DUMMYFUNCTION("""COMPUTED_VALUE"""),"Tenebria")</f>
        <v>Tenebria</v>
      </c>
      <c r="AC17" s="121"/>
      <c r="AD17" s="110" t="str">
        <f ca="1">IFERROR(__xludf.DUMMYFUNCTION("""COMPUTED_VALUE"""),"Wanda")</f>
        <v>Wanda</v>
      </c>
      <c r="AE17" s="120" t="str">
        <f ca="1">IFERROR(__xludf.DUMMYFUNCTION("""COMPUTED_VALUE"""),"Mistychain")</f>
        <v>Mistychain</v>
      </c>
      <c r="AF17" s="120" t="str">
        <f ca="1">IFERROR(__xludf.DUMMYFUNCTION("""COMPUTED_VALUE"""),"TaranorGuard")</f>
        <v>TaranorGuard</v>
      </c>
      <c r="AG17" s="121"/>
      <c r="AH17" s="121"/>
      <c r="AI17" s="120" t="str">
        <f ca="1">IFERROR(__xludf.DUMMYFUNCTION("""COMPUTED_VALUE"""),"Sez")</f>
        <v>Sez</v>
      </c>
      <c r="AJ17" s="121"/>
      <c r="AK17" s="121"/>
      <c r="AL17" s="121"/>
      <c r="AM17" s="118" t="s">
        <v>155</v>
      </c>
      <c r="AN17" s="112" t="s">
        <v>375</v>
      </c>
      <c r="AO17" s="112" t="s">
        <v>328</v>
      </c>
      <c r="AP17" s="113" t="s">
        <v>483</v>
      </c>
    </row>
    <row r="18" spans="1:42">
      <c r="A18" s="121"/>
      <c r="B18" s="121"/>
      <c r="C18" s="121"/>
      <c r="D18" s="121"/>
      <c r="E18" s="121"/>
      <c r="F18" s="121"/>
      <c r="G18" s="120" t="str">
        <f ca="1">IFERROR(__xludf.DUMMYFUNCTION("""COMPUTED_VALUE"""),"Schuri")</f>
        <v>Schuri</v>
      </c>
      <c r="H18" s="121"/>
      <c r="I18" s="121"/>
      <c r="J18" s="121"/>
      <c r="K18" s="120" t="str">
        <f ca="1">IFERROR(__xludf.DUMMYFUNCTION("""COMPUTED_VALUE"""),"Sven")</f>
        <v>Sven</v>
      </c>
      <c r="L18" s="121"/>
      <c r="M18" s="121"/>
      <c r="N18" s="121"/>
      <c r="O18" s="121"/>
      <c r="P18" s="121"/>
      <c r="Q18" s="121"/>
      <c r="R18" s="121"/>
      <c r="S18" s="120" t="str">
        <f ca="1">IFERROR(__xludf.DUMMYFUNCTION("""COMPUTED_VALUE"""),"Schuri")</f>
        <v>Schuri</v>
      </c>
      <c r="T18" s="121"/>
      <c r="U18" s="121"/>
      <c r="V18" s="121"/>
      <c r="W18" s="120" t="str">
        <f ca="1">IFERROR(__xludf.DUMMYFUNCTION("""COMPUTED_VALUE"""),"Sven")</f>
        <v>Sven</v>
      </c>
      <c r="X18" s="121"/>
      <c r="Y18" s="121"/>
      <c r="Z18" s="121"/>
      <c r="AA18" s="121"/>
      <c r="AB18" s="121"/>
      <c r="AC18" s="121"/>
      <c r="AD18" s="121"/>
      <c r="AE18" s="120" t="str">
        <f ca="1">IFERROR(__xludf.DUMMYFUNCTION("""COMPUTED_VALUE"""),"Schuri")</f>
        <v>Schuri</v>
      </c>
      <c r="AF18" s="121"/>
      <c r="AG18" s="121"/>
      <c r="AH18" s="121"/>
      <c r="AI18" s="120" t="str">
        <f ca="1">IFERROR(__xludf.DUMMYFUNCTION("""COMPUTED_VALUE"""),"Sven")</f>
        <v>Sven</v>
      </c>
      <c r="AJ18" s="121"/>
      <c r="AK18" s="121"/>
      <c r="AL18" s="121"/>
      <c r="AM18" s="118" t="s">
        <v>129</v>
      </c>
      <c r="AN18" s="112" t="s">
        <v>421</v>
      </c>
      <c r="AO18" s="112" t="s">
        <v>329</v>
      </c>
      <c r="AP18" s="113" t="s">
        <v>484</v>
      </c>
    </row>
    <row r="19" spans="1:42">
      <c r="A19" s="121"/>
      <c r="B19" s="121"/>
      <c r="C19" s="121"/>
      <c r="D19" s="121"/>
      <c r="E19" s="121"/>
      <c r="F19" s="121"/>
      <c r="G19" s="120" t="str">
        <f ca="1">IFERROR(__xludf.DUMMYFUNCTION("""COMPUTED_VALUE"""),"Vildred")</f>
        <v>Vildred</v>
      </c>
      <c r="H19" s="121"/>
      <c r="I19" s="121"/>
      <c r="J19" s="121"/>
      <c r="K19" s="120" t="str">
        <f ca="1">IFERROR(__xludf.DUMMYFUNCTION("""COMPUTED_VALUE"""),"TaranorRoyalGuard")</f>
        <v>TaranorRoyalGuard</v>
      </c>
      <c r="L19" s="121"/>
      <c r="M19" s="121"/>
      <c r="N19" s="121"/>
      <c r="O19" s="121"/>
      <c r="P19" s="121"/>
      <c r="Q19" s="121"/>
      <c r="R19" s="121"/>
      <c r="S19" s="120" t="str">
        <f ca="1">IFERROR(__xludf.DUMMYFUNCTION("""COMPUTED_VALUE"""),"Vildred")</f>
        <v>Vildred</v>
      </c>
      <c r="T19" s="121"/>
      <c r="U19" s="121"/>
      <c r="V19" s="121"/>
      <c r="W19" s="120" t="str">
        <f ca="1">IFERROR(__xludf.DUMMYFUNCTION("""COMPUTED_VALUE"""),"TaranorRoyalGuard")</f>
        <v>TaranorRoyalGuard</v>
      </c>
      <c r="X19" s="121"/>
      <c r="Y19" s="121"/>
      <c r="Z19" s="121"/>
      <c r="AA19" s="121"/>
      <c r="AB19" s="121"/>
      <c r="AC19" s="121"/>
      <c r="AD19" s="121"/>
      <c r="AE19" s="120" t="str">
        <f ca="1">IFERROR(__xludf.DUMMYFUNCTION("""COMPUTED_VALUE"""),"Vildred")</f>
        <v>Vildred</v>
      </c>
      <c r="AF19" s="121"/>
      <c r="AG19" s="121"/>
      <c r="AH19" s="121"/>
      <c r="AI19" s="120" t="str">
        <f ca="1">IFERROR(__xludf.DUMMYFUNCTION("""COMPUTED_VALUE"""),"TaranorRoyalGuard")</f>
        <v>TaranorRoyalGuard</v>
      </c>
      <c r="AJ19" s="121"/>
      <c r="AK19" s="121"/>
      <c r="AL19" s="121"/>
      <c r="AM19" s="111" t="s">
        <v>98</v>
      </c>
      <c r="AN19" s="112" t="s">
        <v>419</v>
      </c>
      <c r="AO19" s="112" t="s">
        <v>330</v>
      </c>
      <c r="AP19" s="113" t="s">
        <v>485</v>
      </c>
    </row>
    <row r="20" spans="1:42">
      <c r="A20" s="121"/>
      <c r="B20" s="121"/>
      <c r="C20" s="121"/>
      <c r="D20" s="121"/>
      <c r="E20" s="121"/>
      <c r="F20" s="121"/>
      <c r="G20" s="120" t="str">
        <f ca="1">IFERROR(__xludf.DUMMYFUNCTION("""COMPUTED_VALUE"""),"Yuna")</f>
        <v>Yuna</v>
      </c>
      <c r="H20" s="121"/>
      <c r="I20" s="121"/>
      <c r="J20" s="121"/>
      <c r="K20" s="121" t="str">
        <f ca="1">IFERROR(__xludf.DUMMYFUNCTION("""COMPUTED_VALUE"""),"Violet")</f>
        <v>Violet</v>
      </c>
      <c r="L20" s="121"/>
      <c r="M20" s="121"/>
      <c r="N20" s="121"/>
      <c r="O20" s="121"/>
      <c r="P20" s="121"/>
      <c r="Q20" s="121"/>
      <c r="R20" s="121"/>
      <c r="S20" s="120" t="str">
        <f ca="1">IFERROR(__xludf.DUMMYFUNCTION("""COMPUTED_VALUE"""),"Yuna")</f>
        <v>Yuna</v>
      </c>
      <c r="T20" s="121"/>
      <c r="U20" s="121"/>
      <c r="V20" s="121"/>
      <c r="W20" s="121" t="str">
        <f ca="1">IFERROR(__xludf.DUMMYFUNCTION("""COMPUTED_VALUE"""),"Violet")</f>
        <v>Violet</v>
      </c>
      <c r="X20" s="121"/>
      <c r="Y20" s="121"/>
      <c r="Z20" s="121"/>
      <c r="AA20" s="121"/>
      <c r="AB20" s="121"/>
      <c r="AC20" s="121"/>
      <c r="AD20" s="121"/>
      <c r="AE20" s="120" t="str">
        <f ca="1">IFERROR(__xludf.DUMMYFUNCTION("""COMPUTED_VALUE"""),"Yuna")</f>
        <v>Yuna</v>
      </c>
      <c r="AF20" s="121"/>
      <c r="AG20" s="121"/>
      <c r="AH20" s="121"/>
      <c r="AI20" s="121" t="str">
        <f ca="1">IFERROR(__xludf.DUMMYFUNCTION("""COMPUTED_VALUE"""),"Violet")</f>
        <v>Violet</v>
      </c>
      <c r="AJ20" s="121"/>
      <c r="AK20" s="121"/>
      <c r="AL20" s="154"/>
      <c r="AM20" s="118" t="s">
        <v>25</v>
      </c>
      <c r="AN20" s="112" t="s">
        <v>424</v>
      </c>
      <c r="AO20" s="112" t="s">
        <v>331</v>
      </c>
      <c r="AP20" s="113" t="s">
        <v>486</v>
      </c>
    </row>
    <row r="21" spans="1:42">
      <c r="A21" s="154"/>
      <c r="B21" s="154"/>
      <c r="C21" s="154"/>
      <c r="D21" s="154"/>
      <c r="E21" s="121"/>
      <c r="F21" s="154"/>
      <c r="G21" s="121"/>
      <c r="H21" s="154"/>
      <c r="I21" s="154"/>
      <c r="J21" s="154"/>
      <c r="K21" s="121"/>
      <c r="L21" s="121"/>
      <c r="M21" s="154"/>
      <c r="N21" s="154"/>
      <c r="O21" s="154"/>
      <c r="P21" s="154"/>
      <c r="Q21" s="121"/>
      <c r="R21" s="154"/>
      <c r="S21" s="121"/>
      <c r="T21" s="154"/>
      <c r="U21" s="154"/>
      <c r="V21" s="154"/>
      <c r="W21" s="121"/>
      <c r="X21" s="121"/>
      <c r="Y21" s="154"/>
      <c r="Z21" s="154"/>
      <c r="AA21" s="154"/>
      <c r="AB21" s="154"/>
      <c r="AC21" s="121"/>
      <c r="AD21" s="154"/>
      <c r="AE21" s="121"/>
      <c r="AF21" s="154"/>
      <c r="AG21" s="154"/>
      <c r="AH21" s="154"/>
      <c r="AI21" s="121"/>
      <c r="AJ21" s="121"/>
      <c r="AK21" s="154"/>
      <c r="AL21" s="155"/>
      <c r="AM21" s="111" t="s">
        <v>159</v>
      </c>
      <c r="AN21" s="112" t="s">
        <v>419</v>
      </c>
      <c r="AO21" s="112" t="s">
        <v>332</v>
      </c>
      <c r="AP21" s="113" t="s">
        <v>487</v>
      </c>
    </row>
    <row r="22" spans="1:42">
      <c r="A22" s="155"/>
      <c r="B22" s="155"/>
      <c r="C22" s="155"/>
      <c r="D22" s="155"/>
      <c r="E22" s="154"/>
      <c r="F22" s="155"/>
      <c r="G22" s="154"/>
      <c r="H22" s="155"/>
      <c r="I22" s="155"/>
      <c r="J22" s="155"/>
      <c r="K22" s="154"/>
      <c r="L22" s="154"/>
      <c r="M22" s="155"/>
      <c r="N22" s="155"/>
      <c r="O22" s="155"/>
      <c r="P22" s="155"/>
      <c r="Q22" s="154"/>
      <c r="R22" s="155"/>
      <c r="S22" s="154"/>
      <c r="T22" s="155"/>
      <c r="U22" s="155"/>
      <c r="V22" s="155"/>
      <c r="W22" s="154"/>
      <c r="X22" s="154"/>
      <c r="Y22" s="155"/>
      <c r="Z22" s="155"/>
      <c r="AA22" s="155"/>
      <c r="AB22" s="155"/>
      <c r="AC22" s="154"/>
      <c r="AD22" s="155"/>
      <c r="AE22" s="154"/>
      <c r="AF22" s="155"/>
      <c r="AG22" s="155"/>
      <c r="AH22" s="155"/>
      <c r="AI22" s="154"/>
      <c r="AJ22" s="154"/>
      <c r="AK22" s="155"/>
      <c r="AL22" s="155"/>
      <c r="AM22" s="111" t="s">
        <v>124</v>
      </c>
      <c r="AN22" s="112" t="s">
        <v>45</v>
      </c>
      <c r="AO22" s="112" t="s">
        <v>1</v>
      </c>
      <c r="AP22" s="156" t="s">
        <v>488</v>
      </c>
    </row>
    <row r="23" spans="1:42">
      <c r="A23" s="155"/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18" t="s">
        <v>178</v>
      </c>
      <c r="AN23" s="112" t="s">
        <v>421</v>
      </c>
      <c r="AO23" s="119" t="s">
        <v>333</v>
      </c>
      <c r="AP23" s="113" t="s">
        <v>493</v>
      </c>
    </row>
    <row r="24" spans="1:42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11" t="s">
        <v>41</v>
      </c>
      <c r="AN24" s="119" t="s">
        <v>413</v>
      </c>
      <c r="AO24" s="112" t="s">
        <v>334</v>
      </c>
      <c r="AP24" s="113" t="s">
        <v>498</v>
      </c>
    </row>
    <row r="25" spans="1:42">
      <c r="B25" s="155"/>
      <c r="C25" s="155"/>
      <c r="D25" s="155"/>
      <c r="E25" s="155"/>
      <c r="F25" s="155"/>
      <c r="G25" s="155"/>
      <c r="H25" s="5"/>
      <c r="I25" s="5"/>
      <c r="J25" s="5"/>
      <c r="K25" s="155"/>
      <c r="L25" s="155"/>
      <c r="M25" s="5"/>
      <c r="N25" s="162"/>
      <c r="O25" s="162"/>
      <c r="P25" s="162"/>
      <c r="Q25" s="155"/>
      <c r="R25" s="162"/>
      <c r="S25" s="155"/>
      <c r="T25" s="162"/>
      <c r="U25" s="162"/>
      <c r="V25" s="162"/>
      <c r="W25" s="155"/>
      <c r="X25" s="155"/>
      <c r="Y25" s="162"/>
      <c r="Z25" s="162"/>
      <c r="AA25" s="162"/>
      <c r="AB25" s="162"/>
      <c r="AC25" s="155"/>
      <c r="AD25" s="162"/>
      <c r="AE25" s="155"/>
      <c r="AF25" s="155"/>
      <c r="AG25" s="155"/>
      <c r="AH25" s="155"/>
      <c r="AI25" s="155"/>
      <c r="AJ25" s="155"/>
      <c r="AK25" s="155"/>
      <c r="AL25" s="162"/>
      <c r="AM25" s="111" t="s">
        <v>179</v>
      </c>
      <c r="AN25" s="112" t="s">
        <v>423</v>
      </c>
      <c r="AO25" s="112" t="s">
        <v>335</v>
      </c>
      <c r="AP25" s="156" t="s">
        <v>507</v>
      </c>
    </row>
    <row r="26" spans="1:42">
      <c r="A26" s="155"/>
      <c r="B26" s="155"/>
      <c r="C26" s="155"/>
      <c r="D26" s="155"/>
      <c r="E26" s="155"/>
      <c r="F26" s="155"/>
      <c r="G26" s="5"/>
      <c r="H26" s="163"/>
      <c r="I26" s="163"/>
      <c r="J26" s="163"/>
      <c r="K26" s="5"/>
      <c r="L26" s="5"/>
      <c r="M26" s="5"/>
      <c r="N26" s="5"/>
      <c r="O26" s="5"/>
      <c r="P26" s="5"/>
      <c r="Q26" s="162"/>
      <c r="R26" s="5"/>
      <c r="S26" s="162"/>
      <c r="T26" s="162"/>
      <c r="U26" s="162"/>
      <c r="V26" s="162"/>
      <c r="W26" s="162"/>
      <c r="X26" s="162"/>
      <c r="Y26" s="164"/>
      <c r="Z26" s="165"/>
      <c r="AA26" s="162"/>
      <c r="AB26" s="155"/>
      <c r="AC26" s="162"/>
      <c r="AD26" s="166"/>
      <c r="AE26" s="162"/>
      <c r="AF26" s="162"/>
      <c r="AG26" s="162"/>
      <c r="AH26" s="162"/>
      <c r="AI26" s="155"/>
      <c r="AJ26" s="155"/>
      <c r="AK26" s="162"/>
      <c r="AL26" s="162"/>
      <c r="AM26" s="118" t="s">
        <v>197</v>
      </c>
      <c r="AN26" s="112" t="s">
        <v>422</v>
      </c>
      <c r="AO26" s="119" t="s">
        <v>336</v>
      </c>
      <c r="AP26" s="113" t="s">
        <v>512</v>
      </c>
    </row>
    <row r="27" spans="1:42">
      <c r="A27" s="155"/>
      <c r="B27" s="155"/>
      <c r="C27" s="155"/>
      <c r="D27" s="155"/>
      <c r="E27" s="155"/>
      <c r="F27" s="155"/>
      <c r="G27" s="5"/>
      <c r="H27" s="163"/>
      <c r="I27" s="163"/>
      <c r="J27" s="163"/>
      <c r="K27" s="163"/>
      <c r="L27" s="163"/>
      <c r="M27" s="5"/>
      <c r="N27" s="5"/>
      <c r="O27" s="5"/>
      <c r="P27" s="5"/>
      <c r="Q27" s="5"/>
      <c r="R27" s="5"/>
      <c r="S27" s="5"/>
      <c r="T27" s="162"/>
      <c r="U27" s="162"/>
      <c r="V27" s="162"/>
      <c r="W27" s="162"/>
      <c r="X27" s="166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  <c r="AL27" s="162"/>
      <c r="AM27" s="111" t="s">
        <v>48</v>
      </c>
      <c r="AN27" s="119" t="s">
        <v>413</v>
      </c>
      <c r="AO27" s="112" t="s">
        <v>337</v>
      </c>
      <c r="AP27" s="113" t="s">
        <v>513</v>
      </c>
    </row>
    <row r="28" spans="1:42">
      <c r="A28" s="155"/>
      <c r="B28" s="155"/>
      <c r="C28" s="155"/>
      <c r="D28" s="155"/>
      <c r="E28" s="155"/>
      <c r="F28" s="155"/>
      <c r="G28" s="5"/>
      <c r="H28" s="163"/>
      <c r="I28" s="163"/>
      <c r="J28" s="163"/>
      <c r="K28" s="163"/>
      <c r="L28" s="163"/>
      <c r="M28" s="5"/>
      <c r="N28" s="5"/>
      <c r="O28" s="5"/>
      <c r="P28" s="5"/>
      <c r="Q28" s="5"/>
      <c r="R28" s="5"/>
      <c r="S28" s="5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11" t="s">
        <v>187</v>
      </c>
      <c r="AN28" s="112" t="s">
        <v>419</v>
      </c>
      <c r="AO28" s="112" t="s">
        <v>338</v>
      </c>
      <c r="AP28" s="113" t="s">
        <v>514</v>
      </c>
    </row>
    <row r="29" spans="1:42">
      <c r="A29" s="155"/>
      <c r="B29" s="155"/>
      <c r="C29" s="155"/>
      <c r="D29" s="155"/>
      <c r="E29" s="155"/>
      <c r="F29" s="155"/>
      <c r="G29" s="5"/>
      <c r="H29" s="163"/>
      <c r="I29" s="163"/>
      <c r="J29" s="163"/>
      <c r="K29" s="163"/>
      <c r="L29" s="163"/>
      <c r="M29" s="5"/>
      <c r="N29" s="5"/>
      <c r="O29" s="5"/>
      <c r="P29" s="5"/>
      <c r="Q29" s="5"/>
      <c r="R29" s="5"/>
      <c r="S29" s="5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11" t="s">
        <v>515</v>
      </c>
      <c r="AN29" s="112" t="s">
        <v>419</v>
      </c>
      <c r="AO29" s="112" t="s">
        <v>339</v>
      </c>
      <c r="AP29" s="156" t="s">
        <v>516</v>
      </c>
    </row>
    <row r="30" spans="1:42">
      <c r="A30" s="155"/>
      <c r="B30" s="155"/>
      <c r="C30" s="155"/>
      <c r="D30" s="155"/>
      <c r="E30" s="155"/>
      <c r="F30" s="155"/>
      <c r="G30" s="5"/>
      <c r="H30" s="163"/>
      <c r="I30" s="163"/>
      <c r="J30" s="163"/>
      <c r="K30" s="163"/>
      <c r="L30" s="163"/>
      <c r="M30" s="5"/>
      <c r="N30" s="5"/>
      <c r="O30" s="5"/>
      <c r="P30" s="5"/>
      <c r="Q30" s="5"/>
      <c r="R30" s="5"/>
      <c r="S30" s="5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11" t="s">
        <v>169</v>
      </c>
      <c r="AN30" s="112" t="s">
        <v>45</v>
      </c>
      <c r="AO30" s="119" t="s">
        <v>340</v>
      </c>
      <c r="AP30" s="113" t="s">
        <v>517</v>
      </c>
    </row>
    <row r="31" spans="1:42">
      <c r="A31" s="155"/>
      <c r="B31" s="155"/>
      <c r="C31" s="155"/>
      <c r="D31" s="155"/>
      <c r="E31" s="155"/>
      <c r="F31" s="155"/>
      <c r="G31" s="5"/>
      <c r="H31" s="167"/>
      <c r="I31" s="163"/>
      <c r="J31" s="163"/>
      <c r="K31" s="163"/>
      <c r="L31" s="163"/>
      <c r="M31" s="5"/>
      <c r="N31" s="5"/>
      <c r="O31" s="5"/>
      <c r="P31" s="5"/>
      <c r="Q31" s="5"/>
      <c r="R31" s="167"/>
      <c r="S31" s="167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11" t="s">
        <v>49</v>
      </c>
      <c r="AN31" s="119" t="s">
        <v>413</v>
      </c>
      <c r="AO31" s="112" t="s">
        <v>341</v>
      </c>
      <c r="AP31" s="113" t="s">
        <v>518</v>
      </c>
    </row>
    <row r="32" spans="1:42">
      <c r="A32" s="155"/>
      <c r="B32" s="155"/>
      <c r="C32" s="155"/>
      <c r="D32" s="155"/>
      <c r="E32" s="155"/>
      <c r="F32" s="155"/>
      <c r="G32" s="5"/>
      <c r="H32" s="167"/>
      <c r="I32" s="163"/>
      <c r="J32" s="163"/>
      <c r="K32" s="163"/>
      <c r="L32" s="163"/>
      <c r="M32" s="5"/>
      <c r="N32" s="5"/>
      <c r="O32" s="5"/>
      <c r="P32" s="5"/>
      <c r="Q32" s="5"/>
      <c r="R32" s="167"/>
      <c r="S32" s="167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11" t="s">
        <v>108</v>
      </c>
      <c r="AN32" s="112" t="s">
        <v>45</v>
      </c>
      <c r="AO32" s="112" t="s">
        <v>342</v>
      </c>
      <c r="AP32" s="113" t="s">
        <v>520</v>
      </c>
    </row>
    <row r="33" spans="1:42">
      <c r="A33" s="155"/>
      <c r="B33" s="155"/>
      <c r="C33" s="155"/>
      <c r="D33" s="155"/>
      <c r="E33" s="155"/>
      <c r="F33" s="155"/>
      <c r="G33" s="5"/>
      <c r="H33" s="167"/>
      <c r="I33" s="163"/>
      <c r="J33" s="163"/>
      <c r="K33" s="163"/>
      <c r="L33" s="163"/>
      <c r="M33" s="5"/>
      <c r="N33" s="5"/>
      <c r="O33" s="167"/>
      <c r="P33" s="5"/>
      <c r="Q33" s="5"/>
      <c r="R33" s="167"/>
      <c r="S33" s="167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18" t="s">
        <v>43</v>
      </c>
      <c r="AN33" s="112" t="s">
        <v>422</v>
      </c>
      <c r="AO33" s="112" t="s">
        <v>343</v>
      </c>
      <c r="AP33" s="113" t="s">
        <v>521</v>
      </c>
    </row>
    <row r="34" spans="1:42">
      <c r="A34" s="155"/>
      <c r="B34" s="155"/>
      <c r="C34" s="155"/>
      <c r="D34" s="155"/>
      <c r="E34" s="155"/>
      <c r="F34" s="155"/>
      <c r="G34" s="5"/>
      <c r="H34" s="167"/>
      <c r="I34" s="162"/>
      <c r="J34" s="163"/>
      <c r="K34" s="167"/>
      <c r="L34" s="163"/>
      <c r="M34" s="5"/>
      <c r="N34" s="5"/>
      <c r="O34" s="167"/>
      <c r="P34" s="167"/>
      <c r="Q34" s="5"/>
      <c r="R34" s="167"/>
      <c r="S34" s="167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11" t="s">
        <v>180</v>
      </c>
      <c r="AN34" s="112" t="s">
        <v>45</v>
      </c>
      <c r="AO34" s="112" t="s">
        <v>344</v>
      </c>
      <c r="AP34" s="113" t="s">
        <v>522</v>
      </c>
    </row>
    <row r="35" spans="1:42">
      <c r="A35" s="155"/>
      <c r="B35" s="155"/>
      <c r="C35" s="155"/>
      <c r="D35" s="155"/>
      <c r="E35" s="155"/>
      <c r="F35" s="155"/>
      <c r="G35" s="5"/>
      <c r="H35" s="162"/>
      <c r="I35" s="162"/>
      <c r="J35" s="163"/>
      <c r="K35" s="167"/>
      <c r="L35" s="163"/>
      <c r="M35" s="5"/>
      <c r="N35" s="5"/>
      <c r="O35" s="167"/>
      <c r="P35" s="167"/>
      <c r="Q35" s="5"/>
      <c r="R35" s="167"/>
      <c r="S35" s="167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11" t="s">
        <v>147</v>
      </c>
      <c r="AN35" s="112" t="s">
        <v>419</v>
      </c>
      <c r="AO35" s="112" t="s">
        <v>345</v>
      </c>
      <c r="AP35" s="113" t="s">
        <v>523</v>
      </c>
    </row>
    <row r="36" spans="1:42">
      <c r="A36" s="155"/>
      <c r="B36" s="155"/>
      <c r="C36" s="155"/>
      <c r="D36" s="155"/>
      <c r="E36" s="155"/>
      <c r="F36" s="155"/>
      <c r="G36" s="5"/>
      <c r="H36" s="167"/>
      <c r="I36" s="162"/>
      <c r="J36" s="163"/>
      <c r="K36" s="167"/>
      <c r="L36" s="163"/>
      <c r="M36" s="5"/>
      <c r="N36" s="5"/>
      <c r="O36" s="167"/>
      <c r="P36" s="167"/>
      <c r="Q36" s="5"/>
      <c r="R36" s="167"/>
      <c r="S36" s="167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  <c r="AL36" s="162"/>
      <c r="AM36" s="111" t="s">
        <v>80</v>
      </c>
      <c r="AN36" s="112" t="s">
        <v>423</v>
      </c>
      <c r="AO36" s="112" t="s">
        <v>346</v>
      </c>
      <c r="AP36" s="113" t="s">
        <v>524</v>
      </c>
    </row>
    <row r="37" spans="1:42">
      <c r="A37" s="155"/>
      <c r="B37" s="155"/>
      <c r="C37" s="155"/>
      <c r="D37" s="155"/>
      <c r="E37" s="155"/>
      <c r="F37" s="155"/>
      <c r="G37" s="5"/>
      <c r="H37" s="167"/>
      <c r="I37" s="162"/>
      <c r="J37" s="167"/>
      <c r="K37" s="167"/>
      <c r="L37" s="163"/>
      <c r="M37" s="5"/>
      <c r="N37" s="167"/>
      <c r="O37" s="167"/>
      <c r="P37" s="167"/>
      <c r="Q37" s="5"/>
      <c r="R37" s="167"/>
      <c r="S37" s="167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2"/>
      <c r="AL37" s="155"/>
      <c r="AM37" s="111" t="s">
        <v>132</v>
      </c>
      <c r="AN37" s="112" t="s">
        <v>425</v>
      </c>
      <c r="AO37" s="112" t="s">
        <v>347</v>
      </c>
      <c r="AP37" s="113" t="s">
        <v>525</v>
      </c>
    </row>
    <row r="38" spans="1:42">
      <c r="A38" s="155"/>
      <c r="B38" s="155"/>
      <c r="C38" s="155"/>
      <c r="D38" s="155"/>
      <c r="E38" s="155"/>
      <c r="F38" s="155"/>
      <c r="G38" s="5"/>
      <c r="H38" s="167"/>
      <c r="I38" s="162"/>
      <c r="J38" s="167"/>
      <c r="K38" s="167"/>
      <c r="L38" s="167"/>
      <c r="M38" s="5"/>
      <c r="N38" s="155"/>
      <c r="O38" s="155"/>
      <c r="P38" s="155"/>
      <c r="Q38" s="5"/>
      <c r="R38" s="155"/>
      <c r="S38" s="167"/>
      <c r="T38" s="155"/>
      <c r="U38" s="155"/>
      <c r="V38" s="155"/>
      <c r="W38" s="162"/>
      <c r="X38" s="162"/>
      <c r="Y38" s="155"/>
      <c r="Z38" s="155"/>
      <c r="AA38" s="155"/>
      <c r="AB38" s="155"/>
      <c r="AC38" s="162"/>
      <c r="AD38" s="155"/>
      <c r="AE38" s="162"/>
      <c r="AF38" s="155"/>
      <c r="AG38" s="155"/>
      <c r="AH38" s="155"/>
      <c r="AI38" s="162"/>
      <c r="AJ38" s="162"/>
      <c r="AK38" s="155"/>
      <c r="AL38" s="155"/>
      <c r="AM38" s="111" t="s">
        <v>156</v>
      </c>
      <c r="AN38" s="112" t="s">
        <v>423</v>
      </c>
      <c r="AO38" s="112"/>
      <c r="AP38" s="112"/>
    </row>
    <row r="39" spans="1:42">
      <c r="A39" s="155"/>
      <c r="B39" s="155"/>
      <c r="C39" s="155"/>
      <c r="D39" s="155"/>
      <c r="E39" s="155"/>
      <c r="F39" s="155"/>
      <c r="G39" s="5"/>
      <c r="H39" s="155"/>
      <c r="I39" s="155"/>
      <c r="J39" s="155"/>
      <c r="K39" s="167"/>
      <c r="L39" s="167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11" t="s">
        <v>210</v>
      </c>
      <c r="AN39" s="112" t="s">
        <v>424</v>
      </c>
      <c r="AO39" s="112"/>
      <c r="AP39" s="112"/>
    </row>
    <row r="40" spans="1:42">
      <c r="A40" s="155"/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11" t="s">
        <v>142</v>
      </c>
      <c r="AN40" s="112" t="s">
        <v>423</v>
      </c>
      <c r="AO40" s="112"/>
      <c r="AP40" s="112"/>
    </row>
    <row r="41" spans="1:42">
      <c r="A41" s="155"/>
      <c r="B41" s="155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11" t="s">
        <v>30</v>
      </c>
      <c r="AN41" s="112" t="s">
        <v>375</v>
      </c>
      <c r="AO41" s="112"/>
      <c r="AP41" s="112"/>
    </row>
    <row r="42" spans="1:42">
      <c r="A42" s="155"/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11" t="s">
        <v>175</v>
      </c>
      <c r="AN42" s="112" t="s">
        <v>428</v>
      </c>
      <c r="AO42" s="112"/>
      <c r="AP42" s="112"/>
    </row>
    <row r="43" spans="1:42">
      <c r="A43" s="155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11" t="s">
        <v>122</v>
      </c>
      <c r="AN43" s="112" t="s">
        <v>427</v>
      </c>
      <c r="AO43" s="112"/>
      <c r="AP43" s="112"/>
    </row>
    <row r="44" spans="1:42">
      <c r="A44" s="155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11" t="s">
        <v>184</v>
      </c>
      <c r="AN44" s="112" t="s">
        <v>423</v>
      </c>
      <c r="AO44" s="112"/>
      <c r="AP44" s="112"/>
    </row>
    <row r="45" spans="1:42">
      <c r="A45" s="155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11" t="s">
        <v>157</v>
      </c>
      <c r="AN45" s="112" t="s">
        <v>426</v>
      </c>
      <c r="AO45" s="112"/>
      <c r="AP45" s="112"/>
    </row>
    <row r="46" spans="1:42">
      <c r="A46" s="155"/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11" t="s">
        <v>194</v>
      </c>
      <c r="AN46" s="112" t="s">
        <v>419</v>
      </c>
      <c r="AO46" s="112"/>
      <c r="AP46" s="112"/>
    </row>
    <row r="47" spans="1:42">
      <c r="A47" s="155"/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11" t="s">
        <v>125</v>
      </c>
      <c r="AN47" s="112" t="s">
        <v>425</v>
      </c>
      <c r="AO47" s="112"/>
      <c r="AP47" s="112"/>
    </row>
    <row r="48" spans="1:42">
      <c r="A48" s="155"/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11" t="s">
        <v>154</v>
      </c>
      <c r="AN48" s="112" t="s">
        <v>423</v>
      </c>
      <c r="AO48" s="112"/>
      <c r="AP48" s="112"/>
    </row>
    <row r="49" spans="1:42">
      <c r="A49" s="155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11" t="s">
        <v>145</v>
      </c>
      <c r="AN49" s="112" t="s">
        <v>423</v>
      </c>
      <c r="AO49" s="112"/>
      <c r="AP49" s="112"/>
    </row>
    <row r="50" spans="1:42">
      <c r="A50" s="155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11" t="s">
        <v>31</v>
      </c>
      <c r="AN50" s="112" t="s">
        <v>423</v>
      </c>
      <c r="AO50" s="112"/>
      <c r="AP50" s="112"/>
    </row>
    <row r="51" spans="1:42">
      <c r="A51" s="155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11" t="s">
        <v>126</v>
      </c>
      <c r="AN51" s="112" t="s">
        <v>425</v>
      </c>
      <c r="AO51" s="112"/>
      <c r="AP51" s="112"/>
    </row>
    <row r="52" spans="1:42">
      <c r="A52" s="155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11" t="s">
        <v>200</v>
      </c>
      <c r="AN52" s="112" t="s">
        <v>375</v>
      </c>
      <c r="AO52" s="112"/>
      <c r="AP52" s="170"/>
    </row>
    <row r="53" spans="1:42">
      <c r="A53" s="155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18" t="s">
        <v>72</v>
      </c>
      <c r="AN53" s="112" t="s">
        <v>421</v>
      </c>
      <c r="AO53" s="170"/>
      <c r="AP53" s="112"/>
    </row>
    <row r="54" spans="1:42">
      <c r="A54" s="155"/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11" t="s">
        <v>50</v>
      </c>
      <c r="AN54" s="170" t="s">
        <v>413</v>
      </c>
      <c r="AO54" s="112"/>
      <c r="AP54" s="112"/>
    </row>
    <row r="55" spans="1:42">
      <c r="A55" s="155"/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11" t="s">
        <v>67</v>
      </c>
      <c r="AN55" s="112" t="s">
        <v>426</v>
      </c>
      <c r="AO55" s="112"/>
      <c r="AP55" s="170"/>
    </row>
    <row r="56" spans="1:42">
      <c r="A56" s="155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11" t="s">
        <v>66</v>
      </c>
      <c r="AN56" s="112" t="s">
        <v>45</v>
      </c>
      <c r="AO56" s="170"/>
      <c r="AP56" s="112"/>
    </row>
    <row r="57" spans="1:42">
      <c r="A57" s="155"/>
      <c r="B57" s="155"/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11" t="s">
        <v>51</v>
      </c>
      <c r="AN57" s="170" t="s">
        <v>413</v>
      </c>
      <c r="AO57" s="112"/>
      <c r="AP57" s="112"/>
    </row>
    <row r="58" spans="1:42">
      <c r="A58" s="155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11" t="s">
        <v>170</v>
      </c>
      <c r="AN58" s="112" t="s">
        <v>422</v>
      </c>
      <c r="AO58" s="112"/>
      <c r="AP58" s="112"/>
    </row>
    <row r="59" spans="1:42">
      <c r="A59" s="155"/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18" t="s">
        <v>207</v>
      </c>
      <c r="AN59" s="112" t="s">
        <v>428</v>
      </c>
      <c r="AO59" s="112"/>
      <c r="AP59" s="112"/>
    </row>
    <row r="60" spans="1:42">
      <c r="A60" s="15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11" t="s">
        <v>71</v>
      </c>
      <c r="AN60" s="112" t="s">
        <v>426</v>
      </c>
      <c r="AO60" s="112"/>
      <c r="AP60" s="112"/>
    </row>
    <row r="61" spans="1:42">
      <c r="A61" s="155"/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11" t="s">
        <v>100</v>
      </c>
      <c r="AN61" s="112" t="s">
        <v>45</v>
      </c>
      <c r="AO61" s="112"/>
      <c r="AP61" s="112"/>
    </row>
    <row r="62" spans="1:42">
      <c r="A62" s="155"/>
      <c r="B62" s="155"/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11" t="s">
        <v>79</v>
      </c>
      <c r="AN62" s="112" t="s">
        <v>422</v>
      </c>
      <c r="AO62" s="112"/>
      <c r="AP62" s="112"/>
    </row>
    <row r="63" spans="1:42">
      <c r="A63" s="15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11" t="s">
        <v>94</v>
      </c>
      <c r="AN63" s="112" t="s">
        <v>424</v>
      </c>
      <c r="AO63" s="112"/>
      <c r="AP63" s="112"/>
    </row>
    <row r="64" spans="1:42">
      <c r="A64" s="155"/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11" t="s">
        <v>539</v>
      </c>
      <c r="AN64" s="112" t="s">
        <v>424</v>
      </c>
      <c r="AO64" s="112"/>
      <c r="AP64" s="112"/>
    </row>
    <row r="65" spans="1:42">
      <c r="A65" s="155"/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11" t="s">
        <v>198</v>
      </c>
      <c r="AN65" s="112" t="s">
        <v>424</v>
      </c>
      <c r="AO65" s="112"/>
      <c r="AP65" s="112"/>
    </row>
    <row r="66" spans="1:42">
      <c r="A66" s="15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18" t="s">
        <v>185</v>
      </c>
      <c r="AN66" s="112" t="s">
        <v>45</v>
      </c>
      <c r="AO66" s="112"/>
      <c r="AP66" s="112"/>
    </row>
    <row r="67" spans="1:42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18" t="s">
        <v>118</v>
      </c>
      <c r="AN67" s="112" t="s">
        <v>422</v>
      </c>
      <c r="AO67" s="112"/>
      <c r="AP67" s="112"/>
    </row>
    <row r="68" spans="1:42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11" t="s">
        <v>199</v>
      </c>
      <c r="AN68" s="112" t="s">
        <v>426</v>
      </c>
      <c r="AO68" s="112"/>
      <c r="AP68" s="112"/>
    </row>
    <row r="69" spans="1:42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11" t="s">
        <v>45</v>
      </c>
      <c r="AN69" s="112" t="s">
        <v>424</v>
      </c>
      <c r="AO69" s="112"/>
      <c r="AP69" s="112"/>
    </row>
    <row r="70" spans="1:42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11" t="s">
        <v>45</v>
      </c>
      <c r="AN70" s="112" t="s">
        <v>45</v>
      </c>
      <c r="AO70" s="112"/>
      <c r="AP70" s="112"/>
    </row>
    <row r="71" spans="1:42">
      <c r="A71" s="15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18" t="s">
        <v>44</v>
      </c>
      <c r="AN71" s="112" t="s">
        <v>45</v>
      </c>
      <c r="AO71" s="112"/>
      <c r="AP71" s="112"/>
    </row>
    <row r="72" spans="1:42">
      <c r="A72" s="15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11" t="s">
        <v>23</v>
      </c>
      <c r="AN72" s="112" t="s">
        <v>375</v>
      </c>
      <c r="AO72" s="112"/>
      <c r="AP72" s="112"/>
    </row>
    <row r="73" spans="1:42">
      <c r="A73" s="155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11" t="s">
        <v>166</v>
      </c>
      <c r="AN73" s="112" t="s">
        <v>425</v>
      </c>
      <c r="AO73" s="112"/>
      <c r="AP73" s="112"/>
    </row>
    <row r="74" spans="1:42">
      <c r="A74" s="155"/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11" t="s">
        <v>209</v>
      </c>
      <c r="AN74" s="112" t="s">
        <v>428</v>
      </c>
      <c r="AO74" s="112"/>
      <c r="AP74" s="112"/>
    </row>
    <row r="75" spans="1:42">
      <c r="A75" s="155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11" t="s">
        <v>103</v>
      </c>
      <c r="AN75" s="112" t="s">
        <v>45</v>
      </c>
      <c r="AO75" s="112"/>
      <c r="AP75" s="112"/>
    </row>
    <row r="76" spans="1:42">
      <c r="A76" s="155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11" t="s">
        <v>135</v>
      </c>
      <c r="AN76" s="112" t="s">
        <v>422</v>
      </c>
      <c r="AO76" s="112"/>
      <c r="AP76" s="112"/>
    </row>
    <row r="77" spans="1:42">
      <c r="A77" s="155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11" t="s">
        <v>172</v>
      </c>
      <c r="AN77" s="112" t="s">
        <v>419</v>
      </c>
      <c r="AO77" s="112"/>
      <c r="AP77" s="112"/>
    </row>
    <row r="78" spans="1:42">
      <c r="A78" s="155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11" t="s">
        <v>102</v>
      </c>
      <c r="AN78" s="112" t="s">
        <v>426</v>
      </c>
      <c r="AO78" s="112"/>
      <c r="AP78" s="170"/>
    </row>
    <row r="79" spans="1:42">
      <c r="A79" s="155"/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11" t="s">
        <v>182</v>
      </c>
      <c r="AN79" s="112" t="s">
        <v>45</v>
      </c>
      <c r="AO79" s="170"/>
      <c r="AP79" s="112"/>
    </row>
    <row r="80" spans="1:42">
      <c r="A80" s="155"/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11" t="s">
        <v>202</v>
      </c>
      <c r="AN80" s="112" t="s">
        <v>426</v>
      </c>
      <c r="AO80" s="112"/>
      <c r="AP80" s="170"/>
    </row>
    <row r="81" spans="1:42">
      <c r="A81" s="155"/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11" t="s">
        <v>52</v>
      </c>
      <c r="AN81" s="170" t="s">
        <v>413</v>
      </c>
      <c r="AO81" s="170"/>
      <c r="AP81" s="112"/>
    </row>
    <row r="82" spans="1:42">
      <c r="A82" s="155"/>
      <c r="B82" s="155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11" t="s">
        <v>149</v>
      </c>
      <c r="AN82" s="112" t="s">
        <v>425</v>
      </c>
      <c r="AO82" s="112"/>
      <c r="AP82" s="112"/>
    </row>
    <row r="83" spans="1:42">
      <c r="A83" s="155"/>
      <c r="B83" s="155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11" t="s">
        <v>53</v>
      </c>
      <c r="AN83" s="170" t="s">
        <v>413</v>
      </c>
      <c r="AO83" s="112"/>
      <c r="AP83" s="112"/>
    </row>
    <row r="84" spans="1:42">
      <c r="A84" s="155"/>
      <c r="B84" s="155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11" t="s">
        <v>165</v>
      </c>
      <c r="AN84" s="112" t="s">
        <v>427</v>
      </c>
      <c r="AO84" s="112"/>
      <c r="AP84" s="112"/>
    </row>
    <row r="85" spans="1:42">
      <c r="A85" s="155"/>
      <c r="B85" s="155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11" t="s">
        <v>146</v>
      </c>
      <c r="AN85" s="112" t="s">
        <v>427</v>
      </c>
      <c r="AO85" s="112"/>
      <c r="AP85" s="112"/>
    </row>
    <row r="86" spans="1:42">
      <c r="A86" s="155"/>
      <c r="B86" s="155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11" t="s">
        <v>195</v>
      </c>
      <c r="AN86" s="112" t="s">
        <v>419</v>
      </c>
      <c r="AO86" s="112"/>
      <c r="AP86" s="112"/>
    </row>
    <row r="87" spans="1:42">
      <c r="A87" s="155"/>
      <c r="B87" s="155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11" t="s">
        <v>144</v>
      </c>
      <c r="AN87" s="112" t="s">
        <v>423</v>
      </c>
      <c r="AO87" s="112"/>
      <c r="AP87" s="170"/>
    </row>
    <row r="88" spans="1:42">
      <c r="A88" s="155"/>
      <c r="B88" s="155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18" t="s">
        <v>140</v>
      </c>
      <c r="AN88" s="112" t="s">
        <v>425</v>
      </c>
      <c r="AO88" s="170"/>
      <c r="AP88" s="112"/>
    </row>
    <row r="89" spans="1:42">
      <c r="A89" s="155"/>
      <c r="B89" s="155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11" t="s">
        <v>196</v>
      </c>
      <c r="AN89" s="112" t="s">
        <v>424</v>
      </c>
      <c r="AO89" s="112"/>
      <c r="AP89" s="112"/>
    </row>
    <row r="90" spans="1:42">
      <c r="A90" s="155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11" t="s">
        <v>54</v>
      </c>
      <c r="AN90" s="170" t="s">
        <v>413</v>
      </c>
      <c r="AO90" s="112"/>
      <c r="AP90" s="112"/>
    </row>
    <row r="91" spans="1:42">
      <c r="A91" s="155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11" t="s">
        <v>160</v>
      </c>
      <c r="AN91" s="112" t="s">
        <v>425</v>
      </c>
      <c r="AO91" s="112"/>
      <c r="AP91" s="112"/>
    </row>
    <row r="92" spans="1:42">
      <c r="A92" s="155"/>
      <c r="B92" s="155"/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18" t="s">
        <v>113</v>
      </c>
      <c r="AN92" s="112" t="s">
        <v>421</v>
      </c>
      <c r="AO92" s="112"/>
      <c r="AP92" s="112"/>
    </row>
    <row r="93" spans="1:42">
      <c r="A93" s="155"/>
      <c r="B93" s="155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11" t="s">
        <v>120</v>
      </c>
      <c r="AN93" s="112" t="s">
        <v>428</v>
      </c>
      <c r="AO93" s="112"/>
      <c r="AP93" s="112"/>
    </row>
    <row r="94" spans="1:42">
      <c r="A94" s="155"/>
      <c r="B94" s="155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11" t="s">
        <v>203</v>
      </c>
      <c r="AN94" s="112" t="s">
        <v>375</v>
      </c>
      <c r="AO94" s="112"/>
      <c r="AP94" s="112"/>
    </row>
    <row r="95" spans="1:42">
      <c r="A95" s="155"/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11" t="s">
        <v>167</v>
      </c>
      <c r="AN95" s="112" t="s">
        <v>375</v>
      </c>
      <c r="AO95" s="112"/>
      <c r="AP95" s="112"/>
    </row>
    <row r="96" spans="1:42">
      <c r="A96" s="155"/>
      <c r="B96" s="155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11" t="s">
        <v>116</v>
      </c>
      <c r="AN96" s="112" t="s">
        <v>425</v>
      </c>
      <c r="AO96" s="112"/>
      <c r="AP96" s="112"/>
    </row>
    <row r="97" spans="1:42">
      <c r="A97" s="155"/>
      <c r="B97" s="155"/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11" t="s">
        <v>141</v>
      </c>
      <c r="AN97" s="112" t="s">
        <v>426</v>
      </c>
      <c r="AO97" s="112"/>
      <c r="AP97" s="112"/>
    </row>
    <row r="98" spans="1:42">
      <c r="A98" s="155"/>
      <c r="B98" s="155"/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18" t="s">
        <v>161</v>
      </c>
      <c r="AN98" s="112" t="s">
        <v>45</v>
      </c>
      <c r="AO98" s="112"/>
      <c r="AP98" s="112"/>
    </row>
    <row r="99" spans="1:42">
      <c r="A99" s="155"/>
      <c r="B99" s="155"/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18" t="s">
        <v>190</v>
      </c>
      <c r="AN99" s="112" t="s">
        <v>421</v>
      </c>
      <c r="AO99" s="112"/>
      <c r="AP99" s="112"/>
    </row>
    <row r="100" spans="1:42">
      <c r="A100" s="155"/>
      <c r="B100" s="155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11" t="s">
        <v>193</v>
      </c>
      <c r="AN100" s="112" t="s">
        <v>419</v>
      </c>
      <c r="AO100" s="112"/>
      <c r="AP100" s="112"/>
    </row>
    <row r="101" spans="1:42">
      <c r="A101" s="155"/>
      <c r="B101" s="155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18" t="s">
        <v>117</v>
      </c>
      <c r="AN101" s="112" t="s">
        <v>375</v>
      </c>
      <c r="AO101" s="112"/>
      <c r="AP101" s="112"/>
    </row>
    <row r="102" spans="1:42">
      <c r="A102" s="155"/>
      <c r="B102" s="155"/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11" t="s">
        <v>201</v>
      </c>
      <c r="AN102" s="112" t="s">
        <v>423</v>
      </c>
      <c r="AO102" s="112"/>
      <c r="AP102" s="112"/>
    </row>
    <row r="103" spans="1:42">
      <c r="A103" s="155"/>
      <c r="B103" s="155"/>
      <c r="C103" s="155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11" t="s">
        <v>186</v>
      </c>
      <c r="AN103" s="112" t="s">
        <v>427</v>
      </c>
      <c r="AO103" s="112"/>
      <c r="AP103" s="112"/>
    </row>
    <row r="104" spans="1:42">
      <c r="A104" s="155"/>
      <c r="B104" s="155"/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11" t="s">
        <v>183</v>
      </c>
      <c r="AN104" s="112" t="s">
        <v>428</v>
      </c>
      <c r="AO104" s="112"/>
      <c r="AP104" s="112"/>
    </row>
    <row r="105" spans="1:42">
      <c r="A105" s="155"/>
      <c r="B105" s="155"/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11" t="s">
        <v>22</v>
      </c>
      <c r="AN105" s="112" t="s">
        <v>375</v>
      </c>
      <c r="AO105" s="112"/>
      <c r="AP105" s="112"/>
    </row>
    <row r="106" spans="1:42">
      <c r="A106" s="155"/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11" t="s">
        <v>96</v>
      </c>
      <c r="AN106" s="112" t="s">
        <v>375</v>
      </c>
      <c r="AO106" s="112"/>
      <c r="AP106" s="112"/>
    </row>
    <row r="107" spans="1:42">
      <c r="A107" s="155"/>
      <c r="B107" s="155"/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11" t="s">
        <v>153</v>
      </c>
      <c r="AN107" s="112" t="s">
        <v>419</v>
      </c>
      <c r="AO107" s="112"/>
      <c r="AP107" s="112"/>
    </row>
    <row r="108" spans="1:42">
      <c r="A108" s="155"/>
      <c r="B108" s="155"/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18" t="s">
        <v>3</v>
      </c>
      <c r="AN108" s="176" t="s">
        <v>413</v>
      </c>
      <c r="AO108" s="112"/>
      <c r="AP108" s="112"/>
    </row>
    <row r="109" spans="1:42">
      <c r="A109" s="155"/>
      <c r="B109" s="155"/>
      <c r="C109" s="155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11" t="s">
        <v>162</v>
      </c>
      <c r="AN109" s="112" t="s">
        <v>425</v>
      </c>
      <c r="AO109" s="112"/>
      <c r="AP109" s="112"/>
    </row>
    <row r="110" spans="1:42">
      <c r="A110" s="155"/>
      <c r="B110" s="155"/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11" t="s">
        <v>171</v>
      </c>
      <c r="AN110" s="112" t="s">
        <v>419</v>
      </c>
      <c r="AO110" s="112"/>
      <c r="AP110" s="112"/>
    </row>
    <row r="111" spans="1:42">
      <c r="A111" s="155"/>
      <c r="B111" s="155"/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11" t="s">
        <v>29</v>
      </c>
      <c r="AN111" s="112" t="s">
        <v>423</v>
      </c>
      <c r="AO111" s="112"/>
      <c r="AP111" s="112"/>
    </row>
    <row r="112" spans="1:42">
      <c r="A112" s="155"/>
      <c r="B112" s="155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11" t="s">
        <v>176</v>
      </c>
      <c r="AN112" s="112" t="s">
        <v>422</v>
      </c>
      <c r="AO112" s="112"/>
      <c r="AP112" s="112"/>
    </row>
    <row r="113" spans="1:42">
      <c r="A113" s="155"/>
      <c r="B113" s="155"/>
      <c r="C113" s="155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11" t="s">
        <v>181</v>
      </c>
      <c r="AN113" s="112" t="s">
        <v>422</v>
      </c>
      <c r="AO113" s="112"/>
      <c r="AP113" s="112"/>
    </row>
    <row r="114" spans="1:42">
      <c r="A114" s="155"/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11" t="s">
        <v>163</v>
      </c>
      <c r="AN114" s="112" t="s">
        <v>45</v>
      </c>
      <c r="AO114" s="112"/>
      <c r="AP114" s="112"/>
    </row>
    <row r="115" spans="1:42">
      <c r="A115" s="155"/>
      <c r="B115" s="155"/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18" t="s">
        <v>36</v>
      </c>
      <c r="AN115" s="112" t="s">
        <v>419</v>
      </c>
      <c r="AO115" s="112"/>
      <c r="AP115" s="112"/>
    </row>
    <row r="116" spans="1:42">
      <c r="A116" s="155"/>
      <c r="B116" s="155"/>
      <c r="C116" s="155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11" t="s">
        <v>164</v>
      </c>
      <c r="AN116" s="112" t="s">
        <v>375</v>
      </c>
      <c r="AO116" s="112"/>
      <c r="AP116" s="112"/>
    </row>
    <row r="117" spans="1:42">
      <c r="A117" s="155"/>
      <c r="B117" s="155"/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11" t="s">
        <v>148</v>
      </c>
      <c r="AN117" s="112" t="s">
        <v>424</v>
      </c>
      <c r="AO117" s="112"/>
      <c r="AP117" s="112"/>
    </row>
    <row r="118" spans="1:42">
      <c r="A118" s="155"/>
      <c r="B118" s="155"/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11" t="s">
        <v>24</v>
      </c>
      <c r="AN118" s="112" t="s">
        <v>427</v>
      </c>
      <c r="AO118" s="112"/>
      <c r="AP118" s="112"/>
    </row>
    <row r="119" spans="1:42">
      <c r="A119" s="155"/>
      <c r="B119" s="155"/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18" t="s">
        <v>91</v>
      </c>
      <c r="AN119" s="112" t="s">
        <v>45</v>
      </c>
      <c r="AO119" s="112"/>
      <c r="AP119" s="112"/>
    </row>
    <row r="120" spans="1:42">
      <c r="A120" s="155"/>
      <c r="B120" s="155"/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18" t="s">
        <v>152</v>
      </c>
      <c r="AN120" s="112" t="s">
        <v>427</v>
      </c>
      <c r="AO120" s="112"/>
      <c r="AP120" s="112"/>
    </row>
    <row r="121" spans="1:42">
      <c r="A121" s="155"/>
      <c r="B121" s="155"/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18" t="s">
        <v>143</v>
      </c>
      <c r="AN121" s="112" t="s">
        <v>422</v>
      </c>
      <c r="AO121" s="112"/>
      <c r="AP121" s="112"/>
    </row>
    <row r="122" spans="1:42">
      <c r="A122" s="155"/>
      <c r="B122" s="155"/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18"/>
      <c r="AN122" s="112"/>
      <c r="AO122" s="112"/>
      <c r="AP122" s="112"/>
    </row>
  </sheetData>
  <autoFilter ref="AM1:AN121" xr:uid="{00000000-0009-0000-0000-000007000000}"/>
  <conditionalFormatting sqref="AM106:AM109">
    <cfRule type="cellIs" dxfId="51" priority="1" operator="greaterThan">
      <formula>0</formula>
    </cfRule>
  </conditionalFormatting>
  <conditionalFormatting sqref="AM106:AM109">
    <cfRule type="cellIs" dxfId="50" priority="2" operator="lessThan">
      <formula>0</formula>
    </cfRule>
  </conditionalFormatting>
  <conditionalFormatting sqref="AM106:AM109">
    <cfRule type="cellIs" dxfId="49" priority="3" operator="equal">
      <formula>0</formula>
    </cfRule>
  </conditionalFormatting>
  <conditionalFormatting sqref="AM2">
    <cfRule type="cellIs" dxfId="48" priority="4" operator="lessThan">
      <formula>0</formula>
    </cfRule>
  </conditionalFormatting>
  <conditionalFormatting sqref="AM2">
    <cfRule type="cellIs" dxfId="47" priority="5" operator="greaterThan">
      <formula>0</formula>
    </cfRule>
  </conditionalFormatting>
  <conditionalFormatting sqref="AM2">
    <cfRule type="expression" dxfId="46" priority="6">
      <formula>LEFT($A:$A,LEN($A:$A)-1)=$1:$1</formula>
    </cfRule>
  </conditionalFormatting>
  <conditionalFormatting sqref="AM2">
    <cfRule type="cellIs" dxfId="45" priority="7" operator="equal">
      <formula>0</formula>
    </cfRule>
  </conditionalFormatting>
  <conditionalFormatting sqref="AM2">
    <cfRule type="cellIs" dxfId="44" priority="8" operator="lessThan">
      <formula>0</formula>
    </cfRule>
  </conditionalFormatting>
  <conditionalFormatting sqref="AM2">
    <cfRule type="cellIs" dxfId="43" priority="9" operator="greaterThan">
      <formula>0</formula>
    </cfRule>
  </conditionalFormatting>
  <conditionalFormatting sqref="AM2">
    <cfRule type="expression" dxfId="42" priority="10">
      <formula>LEFT($A:$A,LEN($A:$A)-1)=$1:$1</formula>
    </cfRule>
  </conditionalFormatting>
  <conditionalFormatting sqref="AM2">
    <cfRule type="cellIs" dxfId="41" priority="11" operator="equal">
      <formula>0</formula>
    </cfRule>
  </conditionalFormatting>
  <conditionalFormatting sqref="AM2:AM124 F8 R8 AD8">
    <cfRule type="cellIs" dxfId="40" priority="12" operator="greaterThan">
      <formula>0</formula>
    </cfRule>
  </conditionalFormatting>
  <conditionalFormatting sqref="AM2:AM124 F8 R8 AD8">
    <cfRule type="cellIs" dxfId="39" priority="13" operator="lessThan">
      <formula>0</formula>
    </cfRule>
  </conditionalFormatting>
  <conditionalFormatting sqref="AM2:AM124 F8 R8 AD8">
    <cfRule type="cellIs" dxfId="38" priority="14" operator="equal">
      <formula>0</formula>
    </cfRule>
  </conditionalFormatting>
  <hyperlinks>
    <hyperlink ref="AP2" r:id="rId1" xr:uid="{00000000-0004-0000-0700-000000000000}"/>
    <hyperlink ref="AP3" r:id="rId2" xr:uid="{00000000-0004-0000-0700-000001000000}"/>
    <hyperlink ref="AP4" r:id="rId3" xr:uid="{00000000-0004-0000-0700-000002000000}"/>
    <hyperlink ref="AP5" r:id="rId4" xr:uid="{00000000-0004-0000-0700-000003000000}"/>
    <hyperlink ref="AP6" r:id="rId5" xr:uid="{00000000-0004-0000-0700-000004000000}"/>
    <hyperlink ref="AP7" r:id="rId6" xr:uid="{00000000-0004-0000-0700-000005000000}"/>
    <hyperlink ref="AP8" r:id="rId7" xr:uid="{00000000-0004-0000-0700-000006000000}"/>
    <hyperlink ref="AP9" r:id="rId8" xr:uid="{00000000-0004-0000-0700-000007000000}"/>
    <hyperlink ref="AP10" r:id="rId9" xr:uid="{00000000-0004-0000-0700-000008000000}"/>
    <hyperlink ref="AP11" r:id="rId10" xr:uid="{00000000-0004-0000-0700-000009000000}"/>
    <hyperlink ref="AP12" r:id="rId11" xr:uid="{00000000-0004-0000-0700-00000A000000}"/>
    <hyperlink ref="AP13" r:id="rId12" xr:uid="{00000000-0004-0000-0700-00000B000000}"/>
    <hyperlink ref="AP14" r:id="rId13" xr:uid="{00000000-0004-0000-0700-00000C000000}"/>
    <hyperlink ref="AP15" r:id="rId14" xr:uid="{00000000-0004-0000-0700-00000D000000}"/>
    <hyperlink ref="AP16" r:id="rId15" xr:uid="{00000000-0004-0000-0700-00000E000000}"/>
    <hyperlink ref="AP17" r:id="rId16" xr:uid="{00000000-0004-0000-0700-00000F000000}"/>
    <hyperlink ref="AP18" r:id="rId17" xr:uid="{00000000-0004-0000-0700-000010000000}"/>
    <hyperlink ref="AP19" r:id="rId18" xr:uid="{00000000-0004-0000-0700-000011000000}"/>
    <hyperlink ref="AP20" r:id="rId19" xr:uid="{00000000-0004-0000-0700-000012000000}"/>
    <hyperlink ref="AP21" r:id="rId20" xr:uid="{00000000-0004-0000-0700-000013000000}"/>
    <hyperlink ref="AP22" r:id="rId21" xr:uid="{00000000-0004-0000-0700-000014000000}"/>
    <hyperlink ref="AP23" r:id="rId22" xr:uid="{00000000-0004-0000-0700-000015000000}"/>
    <hyperlink ref="AP24" r:id="rId23" xr:uid="{00000000-0004-0000-0700-000016000000}"/>
    <hyperlink ref="AP25" r:id="rId24" xr:uid="{00000000-0004-0000-0700-000017000000}"/>
    <hyperlink ref="AP26" r:id="rId25" xr:uid="{00000000-0004-0000-0700-000018000000}"/>
    <hyperlink ref="AP27" r:id="rId26" xr:uid="{00000000-0004-0000-0700-000019000000}"/>
    <hyperlink ref="AP28" r:id="rId27" xr:uid="{00000000-0004-0000-0700-00001A000000}"/>
    <hyperlink ref="AP29" r:id="rId28" xr:uid="{00000000-0004-0000-0700-00001B000000}"/>
    <hyperlink ref="AP30" r:id="rId29" xr:uid="{00000000-0004-0000-0700-00001C000000}"/>
    <hyperlink ref="AP31" r:id="rId30" xr:uid="{00000000-0004-0000-0700-00001D000000}"/>
    <hyperlink ref="AP32" r:id="rId31" xr:uid="{00000000-0004-0000-0700-00001E000000}"/>
    <hyperlink ref="AP33" r:id="rId32" xr:uid="{00000000-0004-0000-0700-00001F000000}"/>
    <hyperlink ref="AP34" r:id="rId33" xr:uid="{00000000-0004-0000-0700-000020000000}"/>
    <hyperlink ref="AP35" r:id="rId34" xr:uid="{00000000-0004-0000-0700-000021000000}"/>
    <hyperlink ref="AP36" r:id="rId35" xr:uid="{00000000-0004-0000-0700-000022000000}"/>
    <hyperlink ref="AP37" r:id="rId36" xr:uid="{00000000-0004-0000-0700-00002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B7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9.28515625" customWidth="1"/>
    <col min="19" max="19" width="15.42578125" customWidth="1"/>
    <col min="21" max="21" width="15.85546875" customWidth="1"/>
  </cols>
  <sheetData>
    <row r="1" spans="1:158">
      <c r="A1" s="117" t="s">
        <v>7</v>
      </c>
      <c r="B1" s="117" t="s">
        <v>434</v>
      </c>
      <c r="D1" s="23"/>
      <c r="E1" s="23"/>
      <c r="F1" s="23" t="str">
        <f>calculator!I2</f>
        <v>Bellona</v>
      </c>
      <c r="G1" s="23" t="str">
        <f>calculator!I3</f>
        <v>Diene</v>
      </c>
      <c r="H1" s="23" t="str">
        <f>calculator!I4</f>
        <v>Iseria</v>
      </c>
      <c r="I1" s="61" t="s">
        <v>9</v>
      </c>
      <c r="J1" s="23"/>
      <c r="K1" s="23"/>
      <c r="L1" s="23" t="str">
        <f>calculator!I2</f>
        <v>Bellona</v>
      </c>
      <c r="M1" s="23" t="str">
        <f>calculator!I3</f>
        <v>Diene</v>
      </c>
      <c r="N1" s="23" t="str">
        <f>calculator!I4</f>
        <v>Iseria</v>
      </c>
      <c r="O1" s="61" t="s">
        <v>9</v>
      </c>
      <c r="P1" s="123" t="s">
        <v>436</v>
      </c>
      <c r="Q1" s="125"/>
      <c r="R1" s="126" t="str">
        <f>calculator!I2</f>
        <v>Bellona</v>
      </c>
      <c r="S1" s="126" t="str">
        <f>calculator!I3</f>
        <v>Diene</v>
      </c>
      <c r="T1" s="126" t="str">
        <f>calculator!I4</f>
        <v>Iseria</v>
      </c>
      <c r="U1" s="128" t="s">
        <v>9</v>
      </c>
      <c r="X1" s="33"/>
      <c r="Y1" s="5"/>
      <c r="Z1" s="5"/>
      <c r="AA1" s="5"/>
      <c r="AB1" s="5"/>
      <c r="AC1" s="4"/>
      <c r="AD1" s="17"/>
      <c r="AE1" s="129" t="str">
        <f ca="1">IFERROR(__xludf.DUMMYFUNCTION("filter(search!A2:A245,REGEXMATCH(search!B2:B245,searchTable!B2))"),"Alexa")</f>
        <v>Alexa</v>
      </c>
      <c r="AF1" s="131" t="str">
        <f ca="1">IFERROR(__xludf.DUMMYFUNCTION("filter(search!A2:A245,REGEXMATCH(search!B2:B245,searchTable!C2))"),"Aramintha")</f>
        <v>Aramintha</v>
      </c>
      <c r="AG1" s="133" t="s">
        <v>598</v>
      </c>
      <c r="AH1" s="131">
        <f ca="1">IFERROR(__xludf.DUMMYFUNCTION("IFERROR(FILTER(AG1:AG40,AG1:AG40&gt;0),"""")"),5)</f>
        <v>5</v>
      </c>
      <c r="AI1" s="134" t="str">
        <f t="shared" ref="AI1:AI40" ca="1" si="0">IF(AH1="","",INDEX($AF$1:$AF$40,AH1))</f>
        <v>Haste</v>
      </c>
      <c r="AJ1" s="5" t="str">
        <f t="array" ref="AJ1:FB1">IF(calculator!I5="",TRANSPOSE(VeryBigTableHeroes),"")</f>
        <v xml:space="preserve">Hero </v>
      </c>
      <c r="AK1" s="137" t="str">
        <v>Achates</v>
      </c>
      <c r="AL1" s="137" t="str">
        <v>Adlay</v>
      </c>
      <c r="AM1" s="137" t="str">
        <v>Aither</v>
      </c>
      <c r="AN1" s="137" t="str">
        <v>Alexa</v>
      </c>
      <c r="AO1" s="137" t="str">
        <v>Angelica</v>
      </c>
      <c r="AP1" s="137" t="str">
        <v>Aramintha</v>
      </c>
      <c r="AQ1" s="137" t="str">
        <v>ArbiterVildred</v>
      </c>
      <c r="AR1" s="137" t="str">
        <v>Armin</v>
      </c>
      <c r="AS1" s="137" t="str">
        <v>Arowell</v>
      </c>
      <c r="AT1" s="137" t="str">
        <v>AssassinCartuja</v>
      </c>
      <c r="AU1" s="137" t="str">
        <v>AssassinCidd</v>
      </c>
      <c r="AV1" s="137" t="str">
        <v>AssassinColi</v>
      </c>
      <c r="AW1" s="137" t="str">
        <v>AuxiliaryLots</v>
      </c>
      <c r="AX1" s="137" t="str">
        <v>Azalea</v>
      </c>
      <c r="AY1" s="137" t="str">
        <v>Baal&amp;Sezan</v>
      </c>
      <c r="AZ1" s="137" t="str">
        <v>Basar</v>
      </c>
      <c r="BA1" s="137" t="str">
        <v>Bask</v>
      </c>
      <c r="BB1" s="137" t="str">
        <v>Bellona</v>
      </c>
      <c r="BC1" s="137" t="str">
        <v>BloodBladeKarin</v>
      </c>
      <c r="BD1" s="137" t="str">
        <v>ButcherCorpsInquisitor</v>
      </c>
      <c r="BE1" s="137" t="str">
        <v>Carmainerose</v>
      </c>
      <c r="BF1" s="137" t="str">
        <v>Carrot</v>
      </c>
      <c r="BG1" s="137" t="str">
        <v>Cartuja</v>
      </c>
      <c r="BH1" s="137" t="str">
        <v>Cecilia</v>
      </c>
      <c r="BI1" s="137" t="str">
        <v>Celeste</v>
      </c>
      <c r="BJ1" s="137" t="str">
        <v>CelestialMercedes</v>
      </c>
      <c r="BK1" s="137" t="str">
        <v>ChallengerDominiel</v>
      </c>
      <c r="BL1" s="137" t="str">
        <v>Charlotte</v>
      </c>
      <c r="BM1" s="137" t="str">
        <v>Chloe</v>
      </c>
      <c r="BN1" s="137" t="str">
        <v>ChurchOfIlryosAxe</v>
      </c>
      <c r="BO1" s="137" t="str">
        <v>Cidd</v>
      </c>
      <c r="BP1" s="137" t="str">
        <v>Clarissa</v>
      </c>
      <c r="BQ1" s="137" t="str">
        <v>Coli</v>
      </c>
      <c r="BR1" s="137" t="str">
        <v>Corvus</v>
      </c>
      <c r="BS1" s="137" t="str">
        <v>CrimsonArmin</v>
      </c>
      <c r="BT1" s="137" t="str">
        <v>Crozet</v>
      </c>
      <c r="BU1" s="137" t="str">
        <v>DarkCorvus</v>
      </c>
      <c r="BV1" s="137" t="str">
        <v>Destina</v>
      </c>
      <c r="BW1" s="137" t="str">
        <v>Diene</v>
      </c>
      <c r="BX1" s="137" t="str">
        <v>Dingo</v>
      </c>
      <c r="BY1" s="137" t="str">
        <v>Dominiel</v>
      </c>
      <c r="BZ1" s="137" t="str">
        <v>Doris</v>
      </c>
      <c r="CA1" s="137" t="str">
        <v>Elson</v>
      </c>
      <c r="CB1" s="137" t="str">
        <v>Enott</v>
      </c>
      <c r="CC1" s="137" t="str">
        <v>FighterMaya</v>
      </c>
      <c r="CD1" s="137" t="str">
        <v>GeneralPurrgis</v>
      </c>
      <c r="CE1" s="137" t="str">
        <v>Gloomyrain</v>
      </c>
      <c r="CF1" s="137" t="str">
        <v>GuiderAither</v>
      </c>
      <c r="CG1" s="137" t="str">
        <v>Gunther</v>
      </c>
      <c r="CH1" s="137" t="str">
        <v>Haste</v>
      </c>
      <c r="CI1" s="137" t="str">
        <v>Hazel</v>
      </c>
      <c r="CJ1" s="137" t="str">
        <v>Helga</v>
      </c>
      <c r="CK1" s="137" t="str">
        <v>Hurado</v>
      </c>
      <c r="CL1" s="137" t="str">
        <v>Iseria</v>
      </c>
      <c r="CM1" s="137" t="str">
        <v>Jecht</v>
      </c>
      <c r="CN1" s="137" t="str">
        <v>Jena</v>
      </c>
      <c r="CO1" s="137" t="str">
        <v>JudgeKise</v>
      </c>
      <c r="CP1" s="137" t="str">
        <v>Judith</v>
      </c>
      <c r="CQ1" s="137" t="str">
        <v>Karin</v>
      </c>
      <c r="CR1" s="137" t="str">
        <v>Kayron</v>
      </c>
      <c r="CS1" s="137" t="str">
        <v>Ken</v>
      </c>
      <c r="CT1" s="137" t="str">
        <v>Kiris</v>
      </c>
      <c r="CU1" s="137" t="str">
        <v>Kise</v>
      </c>
      <c r="CV1" s="137" t="str">
        <v>KittyClarissa</v>
      </c>
      <c r="CW1" s="137" t="str">
        <v>Kluri</v>
      </c>
      <c r="CX1" s="137" t="str">
        <v>Krau</v>
      </c>
      <c r="CY1" s="137" t="str">
        <v>Leo</v>
      </c>
      <c r="CZ1" s="137" t="str">
        <v>Lorina</v>
      </c>
      <c r="DA1" s="137" t="str">
        <v>Lots</v>
      </c>
      <c r="DB1" s="137" t="str">
        <v>Ludwig</v>
      </c>
      <c r="DC1" s="137" t="str">
        <v>Luna</v>
      </c>
      <c r="DD1" s="137" t="str">
        <v>MaidChloe</v>
      </c>
      <c r="DE1" s="137" t="str">
        <v>MartialArtistKen</v>
      </c>
      <c r="DF1" s="137" t="str">
        <v>MascotHazel</v>
      </c>
      <c r="DG1" s="137" t="str">
        <v>Maya</v>
      </c>
      <c r="DH1" s="137" t="str">
        <v>Mercedes</v>
      </c>
      <c r="DI1" s="137" t="str">
        <v>Mirsa</v>
      </c>
      <c r="DJ1" s="137" t="str">
        <v>Mistychain</v>
      </c>
      <c r="DK1" s="137" t="str">
        <v>Montmorancy</v>
      </c>
      <c r="DL1" s="137" t="str">
        <v>Mucacha</v>
      </c>
      <c r="DM1" s="137" t="str">
        <v>Nemunas</v>
      </c>
      <c r="DN1" s="137" t="str">
        <v>Otillie</v>
      </c>
      <c r="DO1" s="137" t="str">
        <v>Pearlhorizon</v>
      </c>
      <c r="DP1" s="137" t="str">
        <v>Purrgis</v>
      </c>
      <c r="DQ1" s="137" t="str">
        <v>Pyllis</v>
      </c>
      <c r="DR1" s="137" t="str">
        <v>Ras</v>
      </c>
      <c r="DS1" s="137" t="str">
        <v>Ravi</v>
      </c>
      <c r="DT1" s="137" t="str">
        <v>Requiemroar</v>
      </c>
      <c r="DU1" s="137" t="str">
        <v>RighteousThiefRoozid</v>
      </c>
      <c r="DV1" s="137" t="str">
        <v>Rikoris</v>
      </c>
      <c r="DW1" s="137" t="str">
        <v>Rima</v>
      </c>
      <c r="DX1" s="137" t="str">
        <v>Rin</v>
      </c>
      <c r="DY1" s="137" t="str">
        <v>Romann</v>
      </c>
      <c r="DZ1" s="137" t="str">
        <v>Roozid</v>
      </c>
      <c r="EA1" s="137" t="str">
        <v>Rose</v>
      </c>
      <c r="EB1" s="137" t="str">
        <v>RueleOfLight</v>
      </c>
      <c r="EC1" s="137" t="str">
        <v>Schuri</v>
      </c>
      <c r="ED1" s="137" t="str">
        <v>Serila</v>
      </c>
      <c r="EE1" s="137" t="str">
        <v>Sez</v>
      </c>
      <c r="EF1" s="137" t="str">
        <v>ShadowRose</v>
      </c>
      <c r="EG1" s="137" t="str">
        <v>ShootingStarAchates</v>
      </c>
      <c r="EH1" s="137" t="str">
        <v>Sigret</v>
      </c>
      <c r="EI1" s="137" t="str">
        <v>Silk</v>
      </c>
      <c r="EJ1" s="137" t="str">
        <v>SpecimenSez</v>
      </c>
      <c r="EK1" s="137" t="str">
        <v>SpectreTenebria</v>
      </c>
      <c r="EL1" s="137" t="str">
        <v>Surin</v>
      </c>
      <c r="EM1" s="137" t="str">
        <v>Sven</v>
      </c>
      <c r="EN1" s="137" t="str">
        <v>Tamarinne</v>
      </c>
      <c r="EO1" s="137" t="str">
        <v>TaranorGuard</v>
      </c>
      <c r="EP1" s="137" t="str">
        <v>TaranorRoyalGuard</v>
      </c>
      <c r="EQ1" s="137" t="str">
        <v>Tenebria</v>
      </c>
      <c r="ER1" s="137" t="str">
        <v>Tieria</v>
      </c>
      <c r="ES1" s="137" t="str">
        <v>Tywin</v>
      </c>
      <c r="ET1" s="137" t="str">
        <v>Vildred</v>
      </c>
      <c r="EU1" s="137" t="str">
        <v>Violet</v>
      </c>
      <c r="EV1" s="137" t="str">
        <v>Wanda</v>
      </c>
      <c r="EW1" s="137" t="str">
        <v>WandererSilk</v>
      </c>
      <c r="EX1" s="137" t="str">
        <v>WatcherSchuri</v>
      </c>
      <c r="EY1" s="137" t="str">
        <v>Yufine</v>
      </c>
      <c r="EZ1" s="137" t="str">
        <v>Yuna</v>
      </c>
      <c r="FA1" s="137" t="str">
        <v>Zeno</v>
      </c>
      <c r="FB1" s="137" t="str">
        <v>Zerato</v>
      </c>
    </row>
    <row r="2" spans="1:158">
      <c r="A2" s="80" t="str">
        <f t="array" ref="A2:A123">IF(calculator!$I$5="",TRANSPOSE(AK1:FK1),"")</f>
        <v>Achates</v>
      </c>
      <c r="B2" s="142" t="e">
        <f t="array" aca="1" ref="B2:B123" ca="1">IF(calculator!$I$5="",TRANSPOSE(AK49:FK49),"")</f>
        <v>#NAME?</v>
      </c>
      <c r="D2" s="143" t="s">
        <v>56</v>
      </c>
      <c r="E2" t="e">
        <f t="shared" ref="E2:E123" ca="1" si="1">_xludf.CONCAT(D2,1)</f>
        <v>#NAME?</v>
      </c>
      <c r="F2" s="143">
        <f t="array" ref="F2">IF(calculator!$I$5="",INDEX(VeryBigTable,MATCH(F$1,VeryBigTableHeroes,0),MATCH(INDEX(ChatList,MATCH($D2,ChatHeroList,0),1),VeryBigTableChatRow)),"")</f>
        <v>-1</v>
      </c>
      <c r="G2" s="143">
        <f t="array" ref="G2">IF(calculator!$I$5="",INDEX(VeryBigTable,MATCH(G$1,VeryBigTableHeroes,0),MATCH(INDEX(ChatList,MATCH($D2,ChatHeroList,0),1),VeryBigTableChatRow)),"")</f>
        <v>6</v>
      </c>
      <c r="H2" s="143">
        <f t="array" ref="H2">IF(calculator!$I$5="",INDEX(VeryBigTable,MATCH(H$1,VeryBigTableHeroes,0),MATCH(INDEX(ChatList,MATCH($D2,ChatHeroList,0),1),VeryBigTableChatRow)),"")</f>
        <v>6</v>
      </c>
      <c r="I2" s="143">
        <f>IF(calculator!$I$5="",SUM(F2:H2),"")</f>
        <v>11</v>
      </c>
      <c r="J2" s="143" t="s">
        <v>56</v>
      </c>
      <c r="K2" s="23" t="e">
        <f t="shared" ref="K2:K123" ca="1" si="2">_xludf.CONCAT(J2,2)</f>
        <v>#NAME?</v>
      </c>
      <c r="L2" s="23">
        <f t="array" ref="L2">IF(calculator!$I$5="",INDEX(VeryBigTable,MATCH(L$1,VeryBigTableHeroes,0),MATCH(INDEX(ChatList,MATCH($J2,ChatHeroList,0),2),VeryBigTableChatRow)),"")</f>
        <v>5</v>
      </c>
      <c r="M2" s="23">
        <f t="array" ref="M2">IF(calculator!$I$5="",INDEX(VeryBigTable,MATCH(M$1,VeryBigTableHeroes,0),MATCH(INDEX(ChatList,MATCH($J2,ChatHeroList,0),2),VeryBigTableChatRow)),"")</f>
        <v>4</v>
      </c>
      <c r="N2" s="23">
        <f t="array" ref="N2">IF(calculator!$I$5="",INDEX(VeryBigTable,MATCH(N$1,VeryBigTableHeroes,0),MATCH(INDEX(ChatList,MATCH($J2,ChatHeroList,0),2),VeryBigTableChatRow)),"")</f>
        <v>1</v>
      </c>
      <c r="O2" s="23">
        <f>IF(calculator!$I$5="",SUM(L2:N2),"")</f>
        <v>10</v>
      </c>
      <c r="P2" s="149" t="s">
        <v>56</v>
      </c>
      <c r="Q2" s="125" t="e">
        <f ca="1">_xludf.CONCAT(P2,"1")</f>
        <v>#NAME?</v>
      </c>
      <c r="R2" s="149">
        <f t="array" ref="R2">IF(calculator!$I$5="",INDEX(VeryBigTable,MATCH(R$1,VeryBigTableHeroes,0),MATCH(INDEX(ChatList,MATCH($P2,ChatHeroList,0),1),VeryBigTableChatRow)),"")</f>
        <v>-1</v>
      </c>
      <c r="S2" s="149">
        <f t="array" ref="S2">IF(calculator!$I$5="",INDEX(VeryBigTable,MATCH(S$1,VeryBigTableHeroes,0),MATCH(INDEX(ChatList,MATCH($P2,ChatHeroList,0),1),VeryBigTableChatRow)),"")</f>
        <v>6</v>
      </c>
      <c r="T2" s="149">
        <f t="array" ref="T2">IF(calculator!$I$5="",INDEX(VeryBigTable,MATCH(T$1,VeryBigTableHeroes,0),MATCH(INDEX(ChatList,MATCH($P2,ChatHeroList,0),1),VeryBigTableChatRow)),"")</f>
        <v>6</v>
      </c>
      <c r="U2" s="149">
        <f>IF(calculator!$I$5="",SUM(R2:T2),"")</f>
        <v>11</v>
      </c>
      <c r="X2" s="4">
        <f>LARGE(calculator!G2:G9,1)</f>
        <v>9</v>
      </c>
      <c r="Y2" s="5">
        <f>MATCH(X2,calculator!G2:G9,0)</f>
        <v>1</v>
      </c>
      <c r="Z2" s="5" t="str">
        <f t="array" ref="Z2">INDEX(calculator!B2:B9,Y2)</f>
        <v>Happy Memory</v>
      </c>
      <c r="AA2" s="5">
        <f>IF(Y2=1,1,QUOTIENT(Y2,2))</f>
        <v>1</v>
      </c>
      <c r="AB2" s="17" t="str">
        <f t="array" ref="AB2">INDEX(calculator!I2:I5,AA2)</f>
        <v>Bellona</v>
      </c>
      <c r="AC2" s="17">
        <f>IF(AND(Z2=Z3,X2&lt;X3),CONCATENATE("Don't pick ",AB2,"'s ",Z2),)</f>
        <v>0</v>
      </c>
      <c r="AD2" s="17"/>
      <c r="AE2" s="151" t="str">
        <f ca="1">IFERROR(__xludf.DUMMYFUNCTION("""COMPUTED_VALUE"""),"AssassinCartuja")</f>
        <v>AssassinCartuja</v>
      </c>
      <c r="AF2" s="5" t="str">
        <f ca="1">IFERROR(__xludf.DUMMYFUNCTION("""COMPUTED_VALUE"""),"AuxiliaryLots")</f>
        <v>AuxiliaryLots</v>
      </c>
      <c r="AG2" s="17" t="s">
        <v>598</v>
      </c>
      <c r="AH2" s="17">
        <f ca="1">IFERROR(__xludf.DUMMYFUNCTION("""COMPUTED_VALUE"""),7)</f>
        <v>7</v>
      </c>
      <c r="AI2" s="134" t="str">
        <f t="shared" ca="1" si="0"/>
        <v>MascotHazel</v>
      </c>
      <c r="AJ2" s="4" t="str">
        <f>calculator!I2</f>
        <v>Bellona</v>
      </c>
      <c r="AK2" s="152">
        <f t="array" ref="AK2">IF(calculator!$I$5="",INDEX(VeryBigTable,MATCH(AK$1,VeryBigTableHeroes,0),MATCH(INDEX(ChatList,MATCH($AJ2,ChatHeroList,0),1),VeryBigTableChatRow,0))+calculator!$D$2+calculator!$E$2,"")</f>
        <v>14</v>
      </c>
      <c r="AL2" s="152">
        <f t="array" ref="AL2">IF(calculator!$I$5="",INDEX(VeryBigTable,MATCH(AL$1,VeryBigTableHeroes,0),MATCH(INDEX(ChatList,MATCH($AJ2,ChatHeroList,0),1),VeryBigTableChatRow,0))+calculator!$D$2+calculator!$E$2,"")</f>
        <v>13</v>
      </c>
      <c r="AM2" s="153">
        <f t="array" ref="AM2">IF(calculator!$I$5="",INDEX(VeryBigTable,MATCH(AM$1,VeryBigTableHeroes,0),MATCH(INDEX(ChatList,MATCH($AJ2,ChatHeroList,0),1),VeryBigTableChatRow,0))+calculator!$D$2+calculator!$E$2,"")</f>
        <v>13</v>
      </c>
      <c r="AN2" s="152">
        <f t="array" ref="AN2">IF(calculator!$I$5="",INDEX(VeryBigTable,MATCH(AN$1,VeryBigTableHeroes,0),MATCH(INDEX(ChatList,MATCH($AJ2,ChatHeroList,0),1),VeryBigTableChatRow,0))+calculator!$D$2+calculator!$E$2,"")</f>
        <v>8</v>
      </c>
      <c r="AO2" s="152">
        <f t="array" ref="AO2">IF(calculator!$I$5="",INDEX(VeryBigTable,MATCH(AO$1,VeryBigTableHeroes,0),MATCH(INDEX(ChatList,MATCH($AJ2,ChatHeroList,0),1),VeryBigTableChatRow,0))+calculator!$D$2+calculator!$E$2,"")</f>
        <v>11</v>
      </c>
      <c r="AP2" s="152">
        <f t="array" ref="AP2">IF(calculator!$I$5="",INDEX(VeryBigTable,MATCH(AP$1,VeryBigTableHeroes,0),MATCH(INDEX(ChatList,MATCH($AJ2,ChatHeroList,0),1),VeryBigTableChatRow,0))+calculator!$D$2+calculator!$E$2,"")</f>
        <v>12</v>
      </c>
      <c r="AQ2" s="152">
        <f t="array" ref="AQ2">IF(calculator!$I$5="",INDEX(VeryBigTable,MATCH(AQ$1,VeryBigTableHeroes,0),MATCH(INDEX(ChatList,MATCH($AJ2,ChatHeroList,0),1),VeryBigTableChatRow,0))+calculator!$D$2+calculator!$E$2,"")</f>
        <v>10</v>
      </c>
      <c r="AR2" s="152">
        <f t="array" ref="AR2">IF(calculator!$I$5="",INDEX(VeryBigTable,MATCH(AR$1,VeryBigTableHeroes,0),MATCH(INDEX(ChatList,MATCH($AJ2,ChatHeroList,0),1),VeryBigTableChatRow,0))+calculator!$D$2+calculator!$E$2,"")</f>
        <v>12</v>
      </c>
      <c r="AS2" s="152">
        <f t="array" ref="AS2">IF(calculator!$I$5="",INDEX(VeryBigTable,MATCH(AS$1,VeryBigTableHeroes,0),MATCH(INDEX(ChatList,MATCH($AJ2,ChatHeroList,0),1),VeryBigTableChatRow,0))+calculator!$D$2+calculator!$E$2,"")</f>
        <v>11</v>
      </c>
      <c r="AT2" s="152">
        <f t="array" ref="AT2">IF(calculator!$I$5="",INDEX(VeryBigTable,MATCH(AT$1,VeryBigTableHeroes,0),MATCH(INDEX(ChatList,MATCH($AJ2,ChatHeroList,0),1),VeryBigTableChatRow,0))+calculator!$D$2+calculator!$E$2,"")</f>
        <v>14</v>
      </c>
      <c r="AU2" s="152">
        <f t="array" ref="AU2">IF(calculator!$I$5="",INDEX(VeryBigTable,MATCH(AU$1,VeryBigTableHeroes,0),MATCH(INDEX(ChatList,MATCH($AJ2,ChatHeroList,0),1),VeryBigTableChatRow,0))+calculator!$D$2+calculator!$E$2,"")</f>
        <v>9</v>
      </c>
      <c r="AV2" s="152">
        <f t="array" ref="AV2">IF(calculator!$I$5="",INDEX(VeryBigTable,MATCH(AV$1,VeryBigTableHeroes,0),MATCH(INDEX(ChatList,MATCH($AJ2,ChatHeroList,0),1),VeryBigTableChatRow,0))+calculator!$D$2+calculator!$E$2,"")</f>
        <v>10</v>
      </c>
      <c r="AW2" s="152">
        <f t="array" ref="AW2">IF(calculator!$I$5="",INDEX(VeryBigTable,MATCH(AW$1,VeryBigTableHeroes,0),MATCH(INDEX(ChatList,MATCH($AJ2,ChatHeroList,0),1),VeryBigTableChatRow,0))+calculator!$D$2+calculator!$E$2,"")</f>
        <v>14</v>
      </c>
      <c r="AX2" s="152">
        <f t="array" ref="AX2">IF(calculator!$I$5="",INDEX(VeryBigTable,MATCH(AX$1,VeryBigTableHeroes,0),MATCH(INDEX(ChatList,MATCH($AJ2,ChatHeroList,0),1),VeryBigTableChatRow,0))+calculator!$D$2+calculator!$E$2,"")</f>
        <v>13</v>
      </c>
      <c r="AY2" s="152">
        <f t="array" ref="AY2">IF(calculator!$I$5="",INDEX(VeryBigTable,MATCH(AY$1,VeryBigTableHeroes,0),MATCH(INDEX(ChatList,MATCH($AJ2,ChatHeroList,0),1),VeryBigTableChatRow,0))+calculator!$D$2+calculator!$E$2,"")</f>
        <v>9</v>
      </c>
      <c r="AZ2" s="152">
        <f t="array" ref="AZ2">IF(calculator!$I$5="",INDEX(VeryBigTable,MATCH(AZ$1,VeryBigTableHeroes,0),MATCH(INDEX(ChatList,MATCH($AJ2,ChatHeroList,0),1),VeryBigTableChatRow,0))+calculator!$D$2+calculator!$E$2,"")</f>
        <v>11</v>
      </c>
      <c r="BA2" s="152">
        <f t="array" ref="BA2">IF(calculator!$I$5="",INDEX(VeryBigTable,MATCH(BA$1,VeryBigTableHeroes,0),MATCH(INDEX(ChatList,MATCH($AJ2,ChatHeroList,0),1),VeryBigTableChatRow,0))+calculator!$D$2+calculator!$E$2,"")</f>
        <v>12</v>
      </c>
      <c r="BB2" s="152">
        <f t="array" ref="BB2">IF(calculator!$I$5="",INDEX(VeryBigTable,MATCH(BB$1,VeryBigTableHeroes,0),MATCH(INDEX(ChatList,MATCH($AJ2,ChatHeroList,0),1),VeryBigTableChatRow,0))+calculator!$D$2+calculator!$E$2,"")</f>
        <v>11</v>
      </c>
      <c r="BC2" s="152">
        <f t="array" ref="BC2">IF(calculator!$I$5="",INDEX(VeryBigTable,MATCH(BC$1,VeryBigTableHeroes,0),MATCH(INDEX(ChatList,MATCH($AJ2,ChatHeroList,0),1),VeryBigTableChatRow,0))+calculator!$D$2+calculator!$E$2,"")</f>
        <v>9</v>
      </c>
      <c r="BD2" s="152">
        <f t="array" ref="BD2">IF(calculator!$I$5="",INDEX(VeryBigTable,MATCH(BD$1,VeryBigTableHeroes,0),MATCH(INDEX(ChatList,MATCH($AJ2,ChatHeroList,0),1),VeryBigTableChatRow,0))+calculator!$D$2+calculator!$E$2,"")</f>
        <v>8</v>
      </c>
      <c r="BE2" s="152">
        <f t="array" ref="BE2">IF(calculator!$I$5="",INDEX(VeryBigTable,MATCH(BE$1,VeryBigTableHeroes,0),MATCH(INDEX(ChatList,MATCH($AJ2,ChatHeroList,0),1),VeryBigTableChatRow,0))+calculator!$D$2+calculator!$E$2,"")</f>
        <v>11</v>
      </c>
      <c r="BF2" s="152">
        <f t="array" ref="BF2">IF(calculator!$I$5="",INDEX(VeryBigTable,MATCH(BF$1,VeryBigTableHeroes,0),MATCH(INDEX(ChatList,MATCH($AJ2,ChatHeroList,0),1),VeryBigTableChatRow,0))+calculator!$D$2+calculator!$E$2,"")</f>
        <v>9</v>
      </c>
      <c r="BG2" s="152">
        <f t="array" ref="BG2">IF(calculator!$I$5="",INDEX(VeryBigTable,MATCH(BG$1,VeryBigTableHeroes,0),MATCH(INDEX(ChatList,MATCH($AJ2,ChatHeroList,0),1),VeryBigTableChatRow,0))+calculator!$D$2+calculator!$E$2,"")</f>
        <v>14</v>
      </c>
      <c r="BH2" s="152">
        <f t="array" ref="BH2">IF(calculator!$I$5="",INDEX(VeryBigTable,MATCH(BH$1,VeryBigTableHeroes,0),MATCH(INDEX(ChatList,MATCH($AJ2,ChatHeroList,0),1),VeryBigTableChatRow,0))+calculator!$D$2+calculator!$E$2,"")</f>
        <v>12</v>
      </c>
      <c r="BI2" s="152">
        <f t="array" ref="BI2">IF(calculator!$I$5="",INDEX(VeryBigTable,MATCH(BI$1,VeryBigTableHeroes,0),MATCH(INDEX(ChatList,MATCH($AJ2,ChatHeroList,0),1),VeryBigTableChatRow,0))+calculator!$D$2+calculator!$E$2,"")</f>
        <v>6</v>
      </c>
      <c r="BJ2" s="152">
        <f t="array" ref="BJ2">IF(calculator!$I$5="",INDEX(VeryBigTable,MATCH(BJ$1,VeryBigTableHeroes,0),MATCH(INDEX(ChatList,MATCH($AJ2,ChatHeroList,0),1),VeryBigTableChatRow,0))+calculator!$D$2+calculator!$E$2,"")</f>
        <v>9</v>
      </c>
      <c r="BK2" s="152">
        <f t="array" ref="BK2">IF(calculator!$I$5="",INDEX(VeryBigTable,MATCH(BK$1,VeryBigTableHeroes,0),MATCH(INDEX(ChatList,MATCH($AJ2,ChatHeroList,0),1),VeryBigTableChatRow,0))+calculator!$D$2+calculator!$E$2,"")</f>
        <v>12</v>
      </c>
      <c r="BL2" s="152">
        <f t="array" ref="BL2">IF(calculator!$I$5="",INDEX(VeryBigTable,MATCH(BL$1,VeryBigTableHeroes,0),MATCH(INDEX(ChatList,MATCH($AJ2,ChatHeroList,0),1),VeryBigTableChatRow,0))+calculator!$D$2+calculator!$E$2,"")</f>
        <v>14</v>
      </c>
      <c r="BM2" s="152">
        <f t="array" ref="BM2">IF(calculator!$I$5="",INDEX(VeryBigTable,MATCH(BM$1,VeryBigTableHeroes,0),MATCH(INDEX(ChatList,MATCH($AJ2,ChatHeroList,0),1),VeryBigTableChatRow,0))+calculator!$D$2+calculator!$E$2,"")</f>
        <v>13</v>
      </c>
      <c r="BN2" s="152">
        <f t="array" ref="BN2">IF(calculator!$I$5="",INDEX(VeryBigTable,MATCH(BN$1,VeryBigTableHeroes,0),MATCH(INDEX(ChatList,MATCH($AJ2,ChatHeroList,0),1),VeryBigTableChatRow,0))+calculator!$D$2+calculator!$E$2,"")</f>
        <v>12</v>
      </c>
      <c r="BO2" s="152">
        <f t="array" ref="BO2">IF(calculator!$I$5="",INDEX(VeryBigTable,MATCH(BO$1,VeryBigTableHeroes,0),MATCH(INDEX(ChatList,MATCH($AJ2,ChatHeroList,0),1),VeryBigTableChatRow,0))+calculator!$D$2+calculator!$E$2,"")</f>
        <v>11</v>
      </c>
      <c r="BP2" s="152">
        <f t="array" ref="BP2">IF(calculator!$I$5="",INDEX(VeryBigTable,MATCH(BP$1,VeryBigTableHeroes,0),MATCH(INDEX(ChatList,MATCH($AJ2,ChatHeroList,0),1),VeryBigTableChatRow,0))+calculator!$D$2+calculator!$E$2,"")</f>
        <v>10</v>
      </c>
      <c r="BQ2" s="152">
        <f t="array" ref="BQ2">IF(calculator!$I$5="",INDEX(VeryBigTable,MATCH(BQ$1,VeryBigTableHeroes,0),MATCH(INDEX(ChatList,MATCH($AJ2,ChatHeroList,0),1),VeryBigTableChatRow,0))+calculator!$D$2+calculator!$E$2,"")</f>
        <v>12</v>
      </c>
      <c r="BR2" s="152">
        <f t="array" ref="BR2">IF(calculator!$I$5="",INDEX(VeryBigTable,MATCH(BR$1,VeryBigTableHeroes,0),MATCH(INDEX(ChatList,MATCH($AJ2,ChatHeroList,0),1),VeryBigTableChatRow,0))+calculator!$D$2+calculator!$E$2,"")</f>
        <v>13</v>
      </c>
      <c r="BS2" s="152">
        <f t="array" ref="BS2">IF(calculator!$I$5="",INDEX(VeryBigTable,MATCH(BS$1,VeryBigTableHeroes,0),MATCH(INDEX(ChatList,MATCH($AJ2,ChatHeroList,0),1),VeryBigTableChatRow,0))+calculator!$D$2+calculator!$E$2,"")</f>
        <v>12</v>
      </c>
      <c r="BT2" s="152">
        <f t="array" ref="BT2">IF(calculator!$I$5="",INDEX(VeryBigTable,MATCH(BT$1,VeryBigTableHeroes,0),MATCH(INDEX(ChatList,MATCH($AJ2,ChatHeroList,0),1),VeryBigTableChatRow,0))+calculator!$D$2+calculator!$E$2,"")</f>
        <v>13</v>
      </c>
      <c r="BU2" s="152">
        <f t="array" ref="BU2">IF(calculator!$I$5="",INDEX(VeryBigTable,MATCH(BU$1,VeryBigTableHeroes,0),MATCH(INDEX(ChatList,MATCH($AJ2,ChatHeroList,0),1),VeryBigTableChatRow,0))+calculator!$D$2+calculator!$E$2,"")</f>
        <v>12</v>
      </c>
      <c r="BV2" s="152">
        <f t="array" ref="BV2">IF(calculator!$I$5="",INDEX(VeryBigTable,MATCH(BV$1,VeryBigTableHeroes,0),MATCH(INDEX(ChatList,MATCH($AJ2,ChatHeroList,0),1),VeryBigTableChatRow,0))+calculator!$D$2+calculator!$E$2,"")</f>
        <v>11</v>
      </c>
      <c r="BW2" s="152">
        <f t="array" ref="BW2">IF(calculator!$I$5="",INDEX(VeryBigTable,MATCH(BW$1,VeryBigTableHeroes,0),MATCH(INDEX(ChatList,MATCH($AJ2,ChatHeroList,0),1),VeryBigTableChatRow,0))+calculator!$D$2+calculator!$E$2,"")</f>
        <v>14</v>
      </c>
      <c r="BX2" s="152">
        <f t="array" ref="BX2">IF(calculator!$I$5="",INDEX(VeryBigTable,MATCH(BX$1,VeryBigTableHeroes,0),MATCH(INDEX(ChatList,MATCH($AJ2,ChatHeroList,0),1),VeryBigTableChatRow,0))+calculator!$D$2+calculator!$E$2,"")</f>
        <v>11</v>
      </c>
      <c r="BY2" s="152">
        <f t="array" ref="BY2">IF(calculator!$I$5="",INDEX(VeryBigTable,MATCH(BY$1,VeryBigTableHeroes,0),MATCH(INDEX(ChatList,MATCH($AJ2,ChatHeroList,0),1),VeryBigTableChatRow,0))+calculator!$D$2+calculator!$E$2,"")</f>
        <v>13</v>
      </c>
      <c r="BZ2" s="152">
        <f t="array" ref="BZ2">IF(calculator!$I$5="",INDEX(VeryBigTable,MATCH(BZ$1,VeryBigTableHeroes,0),MATCH(INDEX(ChatList,MATCH($AJ2,ChatHeroList,0),1),VeryBigTableChatRow,0))+calculator!$D$2+calculator!$E$2,"")</f>
        <v>11</v>
      </c>
      <c r="CA2" s="152">
        <f t="array" ref="CA2">IF(calculator!$I$5="",INDEX(VeryBigTable,MATCH(CA$1,VeryBigTableHeroes,0),MATCH(INDEX(ChatList,MATCH($AJ2,ChatHeroList,0),1),VeryBigTableChatRow,0))+calculator!$D$2+calculator!$E$2,"")</f>
        <v>14</v>
      </c>
      <c r="CB2" s="152">
        <f t="array" ref="CB2">IF(calculator!$I$5="",INDEX(VeryBigTable,MATCH(CB$1,VeryBigTableHeroes,0),MATCH(INDEX(ChatList,MATCH($AJ2,ChatHeroList,0),1),VeryBigTableChatRow,0))+calculator!$D$2+calculator!$E$2,"")</f>
        <v>11</v>
      </c>
      <c r="CC2" s="152">
        <f t="array" ref="CC2">IF(calculator!$I$5="",INDEX(VeryBigTable,MATCH(CC$1,VeryBigTableHeroes,0),MATCH(INDEX(ChatList,MATCH($AJ2,ChatHeroList,0),1),VeryBigTableChatRow,0))+calculator!$D$2+calculator!$E$2,"")</f>
        <v>10</v>
      </c>
      <c r="CD2" s="152">
        <f t="array" ref="CD2">IF(calculator!$I$5="",INDEX(VeryBigTable,MATCH(CD$1,VeryBigTableHeroes,0),MATCH(INDEX(ChatList,MATCH($AJ2,ChatHeroList,0),1),VeryBigTableChatRow,0))+calculator!$D$2+calculator!$E$2,"")</f>
        <v>14</v>
      </c>
      <c r="CE2" s="152">
        <f t="array" ref="CE2">IF(calculator!$I$5="",INDEX(VeryBigTable,MATCH(CE$1,VeryBigTableHeroes,0),MATCH(INDEX(ChatList,MATCH($AJ2,ChatHeroList,0),1),VeryBigTableChatRow,0))+calculator!$D$2+calculator!$E$2,"")</f>
        <v>9</v>
      </c>
      <c r="CF2" s="152">
        <f t="array" ref="CF2">IF(calculator!$I$5="",INDEX(VeryBigTable,MATCH(CF$1,VeryBigTableHeroes,0),MATCH(INDEX(ChatList,MATCH($AJ2,ChatHeroList,0),1),VeryBigTableChatRow,0))+calculator!$D$2+calculator!$E$2,"")</f>
        <v>12</v>
      </c>
      <c r="CG2" s="152">
        <f t="array" ref="CG2">IF(calculator!$I$5="",INDEX(VeryBigTable,MATCH(CG$1,VeryBigTableHeroes,0),MATCH(INDEX(ChatList,MATCH($AJ2,ChatHeroList,0),1),VeryBigTableChatRow,0))+calculator!$D$2+calculator!$E$2,"")</f>
        <v>12</v>
      </c>
      <c r="CH2" s="152">
        <f t="array" ref="CH2">IF(calculator!$I$5="",INDEX(VeryBigTable,MATCH(CH$1,VeryBigTableHeroes,0),MATCH(INDEX(ChatList,MATCH($AJ2,ChatHeroList,0),1),VeryBigTableChatRow,0))+calculator!$D$2+calculator!$E$2,"")</f>
        <v>12</v>
      </c>
      <c r="CI2" s="152">
        <f t="array" ref="CI2">IF(calculator!$I$5="",INDEX(VeryBigTable,MATCH(CI$1,VeryBigTableHeroes,0),MATCH(INDEX(ChatList,MATCH($AJ2,ChatHeroList,0),1),VeryBigTableChatRow,0))+calculator!$D$2+calculator!$E$2,"")</f>
        <v>11</v>
      </c>
      <c r="CJ2" s="152">
        <f t="array" ref="CJ2">IF(calculator!$I$5="",INDEX(VeryBigTable,MATCH(CJ$1,VeryBigTableHeroes,0),MATCH(INDEX(ChatList,MATCH($AJ2,ChatHeroList,0),1),VeryBigTableChatRow,0))+calculator!$D$2+calculator!$E$2,"")</f>
        <v>8</v>
      </c>
      <c r="CK2" s="152">
        <f t="array" ref="CK2">IF(calculator!$I$5="",INDEX(VeryBigTable,MATCH(CK$1,VeryBigTableHeroes,0),MATCH(INDEX(ChatList,MATCH($AJ2,ChatHeroList,0),1),VeryBigTableChatRow,0))+calculator!$D$2+calculator!$E$2,"")</f>
        <v>14</v>
      </c>
      <c r="CL2" s="152">
        <f t="array" ref="CL2">IF(calculator!$I$5="",INDEX(VeryBigTable,MATCH(CL$1,VeryBigTableHeroes,0),MATCH(INDEX(ChatList,MATCH($AJ2,ChatHeroList,0),1),VeryBigTableChatRow,0))+calculator!$D$2+calculator!$E$2,"")</f>
        <v>13</v>
      </c>
      <c r="CM2" s="152">
        <f t="array" ref="CM2">IF(calculator!$I$5="",INDEX(VeryBigTable,MATCH(CM$1,VeryBigTableHeroes,0),MATCH(INDEX(ChatList,MATCH($AJ2,ChatHeroList,0),1),VeryBigTableChatRow,0))+calculator!$D$2+calculator!$E$2,"")</f>
        <v>9</v>
      </c>
      <c r="CN2" s="152">
        <f t="array" ref="CN2">IF(calculator!$I$5="",INDEX(VeryBigTable,MATCH(CN$1,VeryBigTableHeroes,0),MATCH(INDEX(ChatList,MATCH($AJ2,ChatHeroList,0),1),VeryBigTableChatRow,0))+calculator!$D$2+calculator!$E$2,"")</f>
        <v>11</v>
      </c>
      <c r="CO2" s="152">
        <f t="array" ref="CO2">IF(calculator!$I$5="",INDEX(VeryBigTable,MATCH(CO$1,VeryBigTableHeroes,0),MATCH(INDEX(ChatList,MATCH($AJ2,ChatHeroList,0),1),VeryBigTableChatRow,0))+calculator!$D$2+calculator!$E$2,"")</f>
        <v>9</v>
      </c>
      <c r="CP2" s="152">
        <f t="array" ref="CP2">IF(calculator!$I$5="",INDEX(VeryBigTable,MATCH(CP$1,VeryBigTableHeroes,0),MATCH(INDEX(ChatList,MATCH($AJ2,ChatHeroList,0),1),VeryBigTableChatRow,0))+calculator!$D$2+calculator!$E$2,"")</f>
        <v>13</v>
      </c>
      <c r="CQ2" s="152">
        <f t="array" ref="CQ2">IF(calculator!$I$5="",INDEX(VeryBigTable,MATCH(CQ$1,VeryBigTableHeroes,0),MATCH(INDEX(ChatList,MATCH($AJ2,ChatHeroList,0),1),VeryBigTableChatRow,0))+calculator!$D$2+calculator!$E$2,"")</f>
        <v>13</v>
      </c>
      <c r="CR2" s="152">
        <f t="array" ref="CR2">IF(calculator!$I$5="",INDEX(VeryBigTable,MATCH(CR$1,VeryBigTableHeroes,0),MATCH(INDEX(ChatList,MATCH($AJ2,ChatHeroList,0),1),VeryBigTableChatRow,0))+calculator!$D$2+calculator!$E$2,"")</f>
        <v>11</v>
      </c>
      <c r="CS2" s="152">
        <f t="array" ref="CS2">IF(calculator!$I$5="",INDEX(VeryBigTable,MATCH(CS$1,VeryBigTableHeroes,0),MATCH(INDEX(ChatList,MATCH($AJ2,ChatHeroList,0),1),VeryBigTableChatRow,0))+calculator!$D$2+calculator!$E$2,"")</f>
        <v>14</v>
      </c>
      <c r="CT2" s="152">
        <f t="array" ref="CT2">IF(calculator!$I$5="",INDEX(VeryBigTable,MATCH(CT$1,VeryBigTableHeroes,0),MATCH(INDEX(ChatList,MATCH($AJ2,ChatHeroList,0),1),VeryBigTableChatRow,0))+calculator!$D$2+calculator!$E$2,"")</f>
        <v>9</v>
      </c>
      <c r="CU2" s="152">
        <f t="array" ref="CU2">IF(calculator!$I$5="",INDEX(VeryBigTable,MATCH(CU$1,VeryBigTableHeroes,0),MATCH(INDEX(ChatList,MATCH($AJ2,ChatHeroList,0),1),VeryBigTableChatRow,0))+calculator!$D$2+calculator!$E$2,"")</f>
        <v>11</v>
      </c>
      <c r="CV2" s="152">
        <f t="array" ref="CV2">IF(calculator!$I$5="",INDEX(VeryBigTable,MATCH(CV$1,VeryBigTableHeroes,0),MATCH(INDEX(ChatList,MATCH($AJ2,ChatHeroList,0),1),VeryBigTableChatRow,0))+calculator!$D$2+calculator!$E$2,"")</f>
        <v>12</v>
      </c>
      <c r="CW2" s="152">
        <f t="array" ref="CW2">IF(calculator!$I$5="",INDEX(VeryBigTable,MATCH(CW$1,VeryBigTableHeroes,0),MATCH(INDEX(ChatList,MATCH($AJ2,ChatHeroList,0),1),VeryBigTableChatRow,0))+calculator!$D$2+calculator!$E$2,"")</f>
        <v>11</v>
      </c>
      <c r="CX2" s="152">
        <f t="array" ref="CX2">IF(calculator!$I$5="",INDEX(VeryBigTable,MATCH(CX$1,VeryBigTableHeroes,0),MATCH(INDEX(ChatList,MATCH($AJ2,ChatHeroList,0),1),VeryBigTableChatRow,0))+calculator!$D$2+calculator!$E$2,"")</f>
        <v>12</v>
      </c>
      <c r="CY2" s="152">
        <f t="array" ref="CY2">IF(calculator!$I$5="",INDEX(VeryBigTable,MATCH(CY$1,VeryBigTableHeroes,0),MATCH(INDEX(ChatList,MATCH($AJ2,ChatHeroList,0),1),VeryBigTableChatRow,0))+calculator!$D$2+calculator!$E$2,"")</f>
        <v>14</v>
      </c>
      <c r="CZ2" s="152">
        <f t="array" ref="CZ2">IF(calculator!$I$5="",INDEX(VeryBigTable,MATCH(CZ$1,VeryBigTableHeroes,0),MATCH(INDEX(ChatList,MATCH($AJ2,ChatHeroList,0),1),VeryBigTableChatRow,0))+calculator!$D$2+calculator!$E$2,"")</f>
        <v>9</v>
      </c>
      <c r="DA2" s="152">
        <f t="array" ref="DA2">IF(calculator!$I$5="",INDEX(VeryBigTable,MATCH(DA$1,VeryBigTableHeroes,0),MATCH(INDEX(ChatList,MATCH($AJ2,ChatHeroList,0),1),VeryBigTableChatRow,0))+calculator!$D$2+calculator!$E$2,"")</f>
        <v>12</v>
      </c>
      <c r="DB2" s="152">
        <f t="array" ref="DB2">IF(calculator!$I$5="",INDEX(VeryBigTable,MATCH(DB$1,VeryBigTableHeroes,0),MATCH(INDEX(ChatList,MATCH($AJ2,ChatHeroList,0),1),VeryBigTableChatRow,0))+calculator!$D$2+calculator!$E$2,"")</f>
        <v>13</v>
      </c>
      <c r="DC2" s="152">
        <f t="array" ref="DC2">IF(calculator!$I$5="",INDEX(VeryBigTable,MATCH(DC$1,VeryBigTableHeroes,0),MATCH(INDEX(ChatList,MATCH($AJ2,ChatHeroList,0),1),VeryBigTableChatRow,0))+calculator!$D$2+calculator!$E$2,"")</f>
        <v>9</v>
      </c>
      <c r="DD2" s="152">
        <f t="array" ref="DD2">IF(calculator!$I$5="",INDEX(VeryBigTable,MATCH(DD$1,VeryBigTableHeroes,0),MATCH(INDEX(ChatList,MATCH($AJ2,ChatHeroList,0),1),VeryBigTableChatRow,0))+calculator!$D$2+calculator!$E$2,"")</f>
        <v>13</v>
      </c>
      <c r="DE2" s="152">
        <f t="array" ref="DE2">IF(calculator!$I$5="",INDEX(VeryBigTable,MATCH(DE$1,VeryBigTableHeroes,0),MATCH(INDEX(ChatList,MATCH($AJ2,ChatHeroList,0),1),VeryBigTableChatRow,0))+calculator!$D$2+calculator!$E$2,"")</f>
        <v>10</v>
      </c>
      <c r="DF2" s="152">
        <f t="array" ref="DF2">IF(calculator!$I$5="",INDEX(VeryBigTable,MATCH(DF$1,VeryBigTableHeroes,0),MATCH(INDEX(ChatList,MATCH($AJ2,ChatHeroList,0),1),VeryBigTableChatRow,0))+calculator!$D$2+calculator!$E$2,"")</f>
        <v>11</v>
      </c>
      <c r="DG2" s="152">
        <f t="array" ref="DG2">IF(calculator!$I$5="",INDEX(VeryBigTable,MATCH(DG$1,VeryBigTableHeroes,0),MATCH(INDEX(ChatList,MATCH($AJ2,ChatHeroList,0),1),VeryBigTableChatRow,0))+calculator!$D$2+calculator!$E$2,"")</f>
        <v>14</v>
      </c>
      <c r="DH2" s="152">
        <f t="array" ref="DH2">IF(calculator!$I$5="",INDEX(VeryBigTable,MATCH(DH$1,VeryBigTableHeroes,0),MATCH(INDEX(ChatList,MATCH($AJ2,ChatHeroList,0),1),VeryBigTableChatRow,0))+calculator!$D$2+calculator!$E$2,"")</f>
        <v>6</v>
      </c>
      <c r="DI2" s="152">
        <f t="array" ref="DI2">IF(calculator!$I$5="",INDEX(VeryBigTable,MATCH(DI$1,VeryBigTableHeroes,0),MATCH(INDEX(ChatList,MATCH($AJ2,ChatHeroList,0),1),VeryBigTableChatRow,0))+calculator!$D$2+calculator!$E$2,"")</f>
        <v>9</v>
      </c>
      <c r="DJ2" s="152">
        <f t="array" ref="DJ2">IF(calculator!$I$5="",INDEX(VeryBigTable,MATCH(DJ$1,VeryBigTableHeroes,0),MATCH(INDEX(ChatList,MATCH($AJ2,ChatHeroList,0),1),VeryBigTableChatRow,0))+calculator!$D$2+calculator!$E$2,"")</f>
        <v>9</v>
      </c>
      <c r="DK2" s="152">
        <f t="array" ref="DK2">IF(calculator!$I$5="",INDEX(VeryBigTable,MATCH(DK$1,VeryBigTableHeroes,0),MATCH(INDEX(ChatList,MATCH($AJ2,ChatHeroList,0),1),VeryBigTableChatRow,0))+calculator!$D$2+calculator!$E$2,"")</f>
        <v>13</v>
      </c>
      <c r="DL2" s="152">
        <f t="array" ref="DL2">IF(calculator!$I$5="",INDEX(VeryBigTable,MATCH(DL$1,VeryBigTableHeroes,0),MATCH(INDEX(ChatList,MATCH($AJ2,ChatHeroList,0),1),VeryBigTableChatRow,0))+calculator!$D$2+calculator!$E$2,"")</f>
        <v>11</v>
      </c>
      <c r="DM2" s="152">
        <f t="array" ref="DM2">IF(calculator!$I$5="",INDEX(VeryBigTable,MATCH(DM$1,VeryBigTableHeroes,0),MATCH(INDEX(ChatList,MATCH($AJ2,ChatHeroList,0),1),VeryBigTableChatRow,0))+calculator!$D$2+calculator!$E$2,"")</f>
        <v>13</v>
      </c>
      <c r="DN2" s="152">
        <f t="array" ref="DN2">IF(calculator!$I$5="",INDEX(VeryBigTable,MATCH(DN$1,VeryBigTableHeroes,0),MATCH(INDEX(ChatList,MATCH($AJ2,ChatHeroList,0),1),VeryBigTableChatRow,0))+calculator!$D$2+calculator!$E$2,"")</f>
        <v>12</v>
      </c>
      <c r="DO2" s="152">
        <f t="array" ref="DO2">IF(calculator!$I$5="",INDEX(VeryBigTable,MATCH(DO$1,VeryBigTableHeroes,0),MATCH(INDEX(ChatList,MATCH($AJ2,ChatHeroList,0),1),VeryBigTableChatRow,0))+calculator!$D$2+calculator!$E$2,"")</f>
        <v>9</v>
      </c>
      <c r="DP2" s="152">
        <f t="array" ref="DP2">IF(calculator!$I$5="",INDEX(VeryBigTable,MATCH(DP$1,VeryBigTableHeroes,0),MATCH(INDEX(ChatList,MATCH($AJ2,ChatHeroList,0),1),VeryBigTableChatRow,0))+calculator!$D$2+calculator!$E$2,"")</f>
        <v>10</v>
      </c>
      <c r="DQ2" s="152">
        <f t="array" ref="DQ2">IF(calculator!$I$5="",INDEX(VeryBigTable,MATCH(DQ$1,VeryBigTableHeroes,0),MATCH(INDEX(ChatList,MATCH($AJ2,ChatHeroList,0),1),VeryBigTableChatRow,0))+calculator!$D$2+calculator!$E$2,"")</f>
        <v>11</v>
      </c>
      <c r="DR2" s="152">
        <f t="array" ref="DR2">IF(calculator!$I$5="",INDEX(VeryBigTable,MATCH(DR$1,VeryBigTableHeroes,0),MATCH(INDEX(ChatList,MATCH($AJ2,ChatHeroList,0),1),VeryBigTableChatRow,0))+calculator!$D$2+calculator!$E$2,"")</f>
        <v>15</v>
      </c>
      <c r="DS2" s="152">
        <f t="array" ref="DS2">IF(calculator!$I$5="",INDEX(VeryBigTable,MATCH(DS$1,VeryBigTableHeroes,0),MATCH(INDEX(ChatList,MATCH($AJ2,ChatHeroList,0),1),VeryBigTableChatRow,0))+calculator!$D$2+calculator!$E$2,"")</f>
        <v>9</v>
      </c>
      <c r="DT2" s="152">
        <f t="array" ref="DT2">IF(calculator!$I$5="",INDEX(VeryBigTable,MATCH(DT$1,VeryBigTableHeroes,0),MATCH(INDEX(ChatList,MATCH($AJ2,ChatHeroList,0),1),VeryBigTableChatRow,0))+calculator!$D$2+calculator!$E$2,"")</f>
        <v>8</v>
      </c>
      <c r="DU2" s="152">
        <f t="array" ref="DU2">IF(calculator!$I$5="",INDEX(VeryBigTable,MATCH(DU$1,VeryBigTableHeroes,0),MATCH(INDEX(ChatList,MATCH($AJ2,ChatHeroList,0),1),VeryBigTableChatRow,0))+calculator!$D$2+calculator!$E$2,"")</f>
        <v>15</v>
      </c>
      <c r="DV2" s="152">
        <f t="array" ref="DV2">IF(calculator!$I$5="",INDEX(VeryBigTable,MATCH(DV$1,VeryBigTableHeroes,0),MATCH(INDEX(ChatList,MATCH($AJ2,ChatHeroList,0),1),VeryBigTableChatRow,0))+calculator!$D$2+calculator!$E$2,"")</f>
        <v>11</v>
      </c>
      <c r="DW2" s="152">
        <f t="array" ref="DW2">IF(calculator!$I$5="",INDEX(VeryBigTable,MATCH(DW$1,VeryBigTableHeroes,0),MATCH(INDEX(ChatList,MATCH($AJ2,ChatHeroList,0),1),VeryBigTableChatRow,0))+calculator!$D$2+calculator!$E$2,"")</f>
        <v>11</v>
      </c>
      <c r="DX2" s="152">
        <f t="array" ref="DX2">IF(calculator!$I$5="",INDEX(VeryBigTable,MATCH(DX$1,VeryBigTableHeroes,0),MATCH(INDEX(ChatList,MATCH($AJ2,ChatHeroList,0),1),VeryBigTableChatRow,0))+calculator!$D$2+calculator!$E$2,"")</f>
        <v>11</v>
      </c>
      <c r="DY2" s="152">
        <f t="array" ref="DY2">IF(calculator!$I$5="",INDEX(VeryBigTable,MATCH(DY$1,VeryBigTableHeroes,0),MATCH(INDEX(ChatList,MATCH($AJ2,ChatHeroList,0),1),VeryBigTableChatRow,0))+calculator!$D$2+calculator!$E$2,"")</f>
        <v>9</v>
      </c>
      <c r="DZ2" s="152">
        <f t="array" ref="DZ2">IF(calculator!$I$5="",INDEX(VeryBigTable,MATCH(DZ$1,VeryBigTableHeroes,0),MATCH(INDEX(ChatList,MATCH($AJ2,ChatHeroList,0),1),VeryBigTableChatRow,0))+calculator!$D$2+calculator!$E$2,"")</f>
        <v>14</v>
      </c>
      <c r="EA2" s="152">
        <f t="array" ref="EA2">IF(calculator!$I$5="",INDEX(VeryBigTable,MATCH(EA$1,VeryBigTableHeroes,0),MATCH(INDEX(ChatList,MATCH($AJ2,ChatHeroList,0),1),VeryBigTableChatRow,0))+calculator!$D$2+calculator!$E$2,"")</f>
        <v>14</v>
      </c>
      <c r="EB2" s="152">
        <f t="array" ref="EB2">IF(calculator!$I$5="",INDEX(VeryBigTable,MATCH(EB$1,VeryBigTableHeroes,0),MATCH(INDEX(ChatList,MATCH($AJ2,ChatHeroList,0),1),VeryBigTableChatRow,0))+calculator!$D$2+calculator!$E$2,"")</f>
        <v>14</v>
      </c>
      <c r="EC2" s="152">
        <f t="array" ref="EC2">IF(calculator!$I$5="",INDEX(VeryBigTable,MATCH(EC$1,VeryBigTableHeroes,0),MATCH(INDEX(ChatList,MATCH($AJ2,ChatHeroList,0),1),VeryBigTableChatRow,0))+calculator!$D$2+calculator!$E$2,"")</f>
        <v>7</v>
      </c>
      <c r="ED2" s="152">
        <f t="array" ref="ED2">IF(calculator!$I$5="",INDEX(VeryBigTable,MATCH(ED$1,VeryBigTableHeroes,0),MATCH(INDEX(ChatList,MATCH($AJ2,ChatHeroList,0),1),VeryBigTableChatRow,0))+calculator!$D$2+calculator!$E$2,"")</f>
        <v>10</v>
      </c>
      <c r="EE2" s="152">
        <f t="array" ref="EE2">IF(calculator!$I$5="",INDEX(VeryBigTable,MATCH(EE$1,VeryBigTableHeroes,0),MATCH(INDEX(ChatList,MATCH($AJ2,ChatHeroList,0),1),VeryBigTableChatRow,0))+calculator!$D$2+calculator!$E$2,"")</f>
        <v>7</v>
      </c>
      <c r="EF2" s="152">
        <f t="array" ref="EF2">IF(calculator!$I$5="",INDEX(VeryBigTable,MATCH(EF$1,VeryBigTableHeroes,0),MATCH(INDEX(ChatList,MATCH($AJ2,ChatHeroList,0),1),VeryBigTableChatRow,0))+calculator!$D$2+calculator!$E$2,"")</f>
        <v>8</v>
      </c>
      <c r="EG2" s="152">
        <f t="array" ref="EG2">IF(calculator!$I$5="",INDEX(VeryBigTable,MATCH(EG$1,VeryBigTableHeroes,0),MATCH(INDEX(ChatList,MATCH($AJ2,ChatHeroList,0),1),VeryBigTableChatRow,0))+calculator!$D$2+calculator!$E$2,"")</f>
        <v>12</v>
      </c>
      <c r="EH2" s="152">
        <f t="array" ref="EH2">IF(calculator!$I$5="",INDEX(VeryBigTable,MATCH(EH$1,VeryBigTableHeroes,0),MATCH(INDEX(ChatList,MATCH($AJ2,ChatHeroList,0),1),VeryBigTableChatRow,0))+calculator!$D$2+calculator!$E$2,"")</f>
        <v>9</v>
      </c>
      <c r="EI2" s="152">
        <f t="array" ref="EI2">IF(calculator!$I$5="",INDEX(VeryBigTable,MATCH(EI$1,VeryBigTableHeroes,0),MATCH(INDEX(ChatList,MATCH($AJ2,ChatHeroList,0),1),VeryBigTableChatRow,0))+calculator!$D$2+calculator!$E$2,"")</f>
        <v>8</v>
      </c>
      <c r="EJ2" s="152">
        <f t="array" ref="EJ2">IF(calculator!$I$5="",INDEX(VeryBigTable,MATCH(EJ$1,VeryBigTableHeroes,0),MATCH(INDEX(ChatList,MATCH($AJ2,ChatHeroList,0),1),VeryBigTableChatRow,0))+calculator!$D$2+calculator!$E$2,"")</f>
        <v>6</v>
      </c>
      <c r="EK2" s="152">
        <f t="array" ref="EK2">IF(calculator!$I$5="",INDEX(VeryBigTable,MATCH(EK$1,VeryBigTableHeroes,0),MATCH(INDEX(ChatList,MATCH($AJ2,ChatHeroList,0),1),VeryBigTableChatRow,0))+calculator!$D$2+calculator!$E$2,"")</f>
        <v>6</v>
      </c>
      <c r="EL2" s="152">
        <f t="array" ref="EL2">IF(calculator!$I$5="",INDEX(VeryBigTable,MATCH(EL$1,VeryBigTableHeroes,0),MATCH(INDEX(ChatList,MATCH($AJ2,ChatHeroList,0),1),VeryBigTableChatRow,0))+calculator!$D$2+calculator!$E$2,"")</f>
        <v>14</v>
      </c>
      <c r="EM2" s="152">
        <f t="array" ref="EM2">IF(calculator!$I$5="",INDEX(VeryBigTable,MATCH(EM$1,VeryBigTableHeroes,0),MATCH(INDEX(ChatList,MATCH($AJ2,ChatHeroList,0),1),VeryBigTableChatRow,0))+calculator!$D$2+calculator!$E$2,"")</f>
        <v>14</v>
      </c>
      <c r="EN2" s="152">
        <f t="array" ref="EN2">IF(calculator!$I$5="",INDEX(VeryBigTable,MATCH(EN$1,VeryBigTableHeroes,0),MATCH(INDEX(ChatList,MATCH($AJ2,ChatHeroList,0),1),VeryBigTableChatRow,0))+calculator!$D$2+calculator!$E$2,"")</f>
        <v>8</v>
      </c>
      <c r="EO2" s="152">
        <f t="array" ref="EO2">IF(calculator!$I$5="",INDEX(VeryBigTable,MATCH(EO$1,VeryBigTableHeroes,0),MATCH(INDEX(ChatList,MATCH($AJ2,ChatHeroList,0),1),VeryBigTableChatRow,0))+calculator!$D$2+calculator!$E$2,"")</f>
        <v>14</v>
      </c>
      <c r="EP2" s="152">
        <f t="array" ref="EP2">IF(calculator!$I$5="",INDEX(VeryBigTable,MATCH(EP$1,VeryBigTableHeroes,0),MATCH(INDEX(ChatList,MATCH($AJ2,ChatHeroList,0),1),VeryBigTableChatRow,0))+calculator!$D$2+calculator!$E$2,"")</f>
        <v>8</v>
      </c>
      <c r="EQ2" s="152">
        <f t="array" ref="EQ2">IF(calculator!$I$5="",INDEX(VeryBigTable,MATCH(EQ$1,VeryBigTableHeroes,0),MATCH(INDEX(ChatList,MATCH($AJ2,ChatHeroList,0),1),VeryBigTableChatRow,0))+calculator!$D$2+calculator!$E$2,"")</f>
        <v>6</v>
      </c>
      <c r="ER2" s="152">
        <f t="array" ref="ER2">IF(calculator!$I$5="",INDEX(VeryBigTable,MATCH(ER$1,VeryBigTableHeroes,0),MATCH(INDEX(ChatList,MATCH($AJ2,ChatHeroList,0),1),VeryBigTableChatRow,0))+calculator!$D$2+calculator!$E$2,"")</f>
        <v>11</v>
      </c>
      <c r="ES2" s="152">
        <f t="array" ref="ES2">IF(calculator!$I$5="",INDEX(VeryBigTable,MATCH(ES$1,VeryBigTableHeroes,0),MATCH(INDEX(ChatList,MATCH($AJ2,ChatHeroList,0),1),VeryBigTableChatRow,0))+calculator!$D$2+calculator!$E$2,"")</f>
        <v>14</v>
      </c>
      <c r="ET2" s="152">
        <f t="array" ref="ET2">IF(calculator!$I$5="",INDEX(VeryBigTable,MATCH(ET$1,VeryBigTableHeroes,0),MATCH(INDEX(ChatList,MATCH($AJ2,ChatHeroList,0),1),VeryBigTableChatRow,0))+calculator!$D$2+calculator!$E$2,"")</f>
        <v>14</v>
      </c>
      <c r="EU2" s="152">
        <f t="array" ref="EU2">IF(calculator!$I$5="",INDEX(VeryBigTable,MATCH(EU$1,VeryBigTableHeroes,0),MATCH(INDEX(ChatList,MATCH($AJ2,ChatHeroList,0),1),VeryBigTableChatRow,0))+calculator!$D$2+calculator!$E$2,"")</f>
        <v>11</v>
      </c>
      <c r="EV2" s="152">
        <f t="array" ref="EV2">IF(calculator!$I$5="",INDEX(VeryBigTable,MATCH(EV$1,VeryBigTableHeroes,0),MATCH(INDEX(ChatList,MATCH($AJ2,ChatHeroList,0),1),VeryBigTableChatRow,0))+calculator!$D$2+calculator!$E$2,"")</f>
        <v>11</v>
      </c>
      <c r="EW2" s="152">
        <f t="array" ref="EW2">IF(calculator!$I$5="",INDEX(VeryBigTable,MATCH(EW$1,VeryBigTableHeroes,0),MATCH(INDEX(ChatList,MATCH($AJ2,ChatHeroList,0),1),VeryBigTableChatRow,0))+calculator!$D$2+calculator!$E$2,"")</f>
        <v>11</v>
      </c>
      <c r="EX2" s="152">
        <f t="array" ref="EX2">IF(calculator!$I$5="",INDEX(VeryBigTable,MATCH(EX$1,VeryBigTableHeroes,0),MATCH(INDEX(ChatList,MATCH($AJ2,ChatHeroList,0),1),VeryBigTableChatRow,0))+calculator!$D$2+calculator!$E$2,"")</f>
        <v>14</v>
      </c>
      <c r="EY2" s="152">
        <f t="array" ref="EY2">IF(calculator!$I$5="",INDEX(VeryBigTable,MATCH(EY$1,VeryBigTableHeroes,0),MATCH(INDEX(ChatList,MATCH($AJ2,ChatHeroList,0),1),VeryBigTableChatRow,0))+calculator!$D$2+calculator!$E$2,"")</f>
        <v>13</v>
      </c>
      <c r="EZ2" s="152">
        <f t="array" ref="EZ2">IF(calculator!$I$5="",INDEX(VeryBigTable,MATCH(EZ$1,VeryBigTableHeroes,0),MATCH(INDEX(ChatList,MATCH($AJ2,ChatHeroList,0),1),VeryBigTableChatRow,0))+calculator!$D$2+calculator!$E$2,"")</f>
        <v>11</v>
      </c>
      <c r="FA2" s="152">
        <f t="array" ref="FA2">IF(calculator!$I$5="",INDEX(VeryBigTable,MATCH(FA$1,VeryBigTableHeroes,0),MATCH(INDEX(ChatList,MATCH($AJ2,ChatHeroList,0),1),VeryBigTableChatRow,0))+calculator!$D$2+calculator!$E$2,"")</f>
        <v>12</v>
      </c>
      <c r="FB2" s="152">
        <f t="array" ref="FB2">IF(calculator!$I$5="",INDEX(VeryBigTable,MATCH(FB$1,VeryBigTableHeroes,0),MATCH(INDEX(ChatList,MATCH($AJ2,ChatHeroList,0),1),VeryBigTableChatRow,0))+calculator!$D$2+calculator!$E$2,"")</f>
        <v>11</v>
      </c>
    </row>
    <row r="3" spans="1:158">
      <c r="A3" s="80" t="str">
        <v>Adlay</v>
      </c>
      <c r="B3" s="142" t="e">
        <f ca="1"/>
        <v>#NAME?</v>
      </c>
      <c r="D3" s="23" t="s">
        <v>137</v>
      </c>
      <c r="E3" t="e">
        <f t="shared" ca="1" si="1"/>
        <v>#NAME?</v>
      </c>
      <c r="F3" s="143">
        <f t="array" ref="F3">IF(calculator!$I$5="",INDEX(VeryBigTable,MATCH(F$1,VeryBigTableHeroes,0),MATCH(INDEX(ChatList,MATCH($D3,ChatHeroList,0),1),VeryBigTableChatRow)),"")</f>
        <v>2</v>
      </c>
      <c r="G3" s="143">
        <f t="array" ref="G3">IF(calculator!$I$5="",INDEX(VeryBigTable,MATCH(G$1,VeryBigTableHeroes,0),MATCH(INDEX(ChatList,MATCH($D3,ChatHeroList,0),1),VeryBigTableChatRow)),"")</f>
        <v>-3</v>
      </c>
      <c r="H3" s="143">
        <f t="array" ref="H3">IF(calculator!$I$5="",INDEX(VeryBigTable,MATCH(H$1,VeryBigTableHeroes,0),MATCH(INDEX(ChatList,MATCH($D3,ChatHeroList,0),1),VeryBigTableChatRow)),"")</f>
        <v>3</v>
      </c>
      <c r="I3" s="143">
        <f>IF(calculator!$I$5="",SUM(F3:H3),"")</f>
        <v>2</v>
      </c>
      <c r="J3" s="23" t="s">
        <v>137</v>
      </c>
      <c r="K3" s="23" t="e">
        <f t="shared" ca="1" si="2"/>
        <v>#NAME?</v>
      </c>
      <c r="L3" s="23">
        <f t="array" ref="L3">IF(calculator!$I$5="",INDEX(VeryBigTable,MATCH(L$1,VeryBigTableHeroes,0),MATCH(INDEX(ChatList,MATCH($J3,ChatHeroList,0),2),VeryBigTableChatRow)),"")</f>
        <v>3</v>
      </c>
      <c r="M3" s="23">
        <f t="array" ref="M3">IF(calculator!$I$5="",INDEX(VeryBigTable,MATCH(M$1,VeryBigTableHeroes,0),MATCH(INDEX(ChatList,MATCH($J3,ChatHeroList,0),2),VeryBigTableChatRow)),"")</f>
        <v>-2</v>
      </c>
      <c r="N3" s="23">
        <f t="array" ref="N3">IF(calculator!$I$5="",INDEX(VeryBigTable,MATCH(N$1,VeryBigTableHeroes,0),MATCH(INDEX(ChatList,MATCH($J3,ChatHeroList,0),2),VeryBigTableChatRow)),"")</f>
        <v>-5</v>
      </c>
      <c r="O3" s="23">
        <f>IF(calculator!$I$5="",SUM(L3:N3),"")</f>
        <v>-4</v>
      </c>
      <c r="P3" s="149" t="s">
        <v>56</v>
      </c>
      <c r="Q3" s="125" t="e">
        <f ca="1">_xludf.CONCAT(P3,"2")</f>
        <v>#NAME?</v>
      </c>
      <c r="R3" s="149">
        <f t="array" ref="R3">IF(calculator!$I$5="",INDEX(VeryBigTable,MATCH(R$1,VeryBigTableHeroes,0),MATCH(INDEX(ChatList,MATCH($P3,ChatHeroList,0),2),VeryBigTableChatRow)),"")</f>
        <v>5</v>
      </c>
      <c r="S3" s="149">
        <f t="array" ref="S3">IF(calculator!$I$5="",INDEX(VeryBigTable,MATCH(S$1,VeryBigTableHeroes,0),MATCH(INDEX(ChatList,MATCH($P3,ChatHeroList,0),2),VeryBigTableChatRow)),"")</f>
        <v>4</v>
      </c>
      <c r="T3" s="149">
        <f t="array" ref="T3">IF(calculator!$I$5="",INDEX(VeryBigTable,MATCH(T$1,VeryBigTableHeroes,0),MATCH(INDEX(ChatList,MATCH($P3,ChatHeroList,0),2),VeryBigTableChatRow)),"")</f>
        <v>1</v>
      </c>
      <c r="U3" s="149">
        <f>IF(calculator!$I$5="",SUM(R3:T3),"")</f>
        <v>10</v>
      </c>
      <c r="X3" s="4">
        <f>LARGE(calculator!G2:G9,2)</f>
        <v>9</v>
      </c>
      <c r="Y3" s="5">
        <f>MATCH(X3,calculator!G2:G9,0)</f>
        <v>1</v>
      </c>
      <c r="Z3" s="5" t="str">
        <f t="array" ref="Z3">INDEX(calculator!B2:B9,Y3)</f>
        <v>Happy Memory</v>
      </c>
      <c r="AA3" s="5">
        <f>IF(Y3=1,1,ROUNDUP(Y3/2,0))</f>
        <v>1</v>
      </c>
      <c r="AB3" s="17" t="str">
        <f t="array" ref="AB3">INDEX(calculator!I2:I5,AA3)</f>
        <v>Bellona</v>
      </c>
      <c r="AC3" s="17">
        <f>IF(AND(Z2=Z3,X3&lt;X2),CONCATENATE("Don't pick ",AB3,"'s ",Z3),)</f>
        <v>0</v>
      </c>
      <c r="AD3" s="17">
        <f t="array" ref="AD3">IF(LARGE(calculator!G2:G9,2)&lt;LARGE(calculator!G2:G9,1),IF(AND(INDEX(calculator!B2:B9,Y2)=INDEX(calculator!B2:B9,Y3),LARGE(calculator!G2:G9,2)&lt;LARGE(calculator!G2:G9,1)),CONCATENATE("Don't pick ",INDEX(calculator!I2:I5,AA3),"'s ",INDEX(calculator!B2:B9,Y3)),),)</f>
        <v>0</v>
      </c>
      <c r="AE3" s="151" t="str">
        <f ca="1">IFERROR(__xludf.DUMMYFUNCTION("""COMPUTED_VALUE"""),"AssassinColi")</f>
        <v>AssassinColi</v>
      </c>
      <c r="AF3" s="5" t="str">
        <f ca="1">IFERROR(__xludf.DUMMYFUNCTION("""COMPUTED_VALUE"""),"Carrot")</f>
        <v>Carrot</v>
      </c>
      <c r="AG3" s="17" t="s">
        <v>598</v>
      </c>
      <c r="AH3" s="171">
        <f ca="1">IFERROR(__xludf.DUMMYFUNCTION("""COMPUTED_VALUE"""),12)</f>
        <v>12</v>
      </c>
      <c r="AI3" s="134" t="str">
        <f t="shared" ca="1" si="0"/>
        <v>Rikoris</v>
      </c>
      <c r="AJ3" s="4" t="str">
        <f>calculator!I2</f>
        <v>Bellona</v>
      </c>
      <c r="AK3" s="152">
        <f t="array" ref="AK3">IF(calculator!$I$5="",INDEX(VeryBigTable,MATCH(AK$1,VeryBigTableHeroes,0),MATCH(INDEX(ChatList,MATCH($AJ3,ChatHeroList,0),2),VeryBigTableChatRow,0))+calculator!$D$3+calculator!$E$3,"")</f>
        <v>5</v>
      </c>
      <c r="AL3" s="152">
        <f t="array" ref="AL3">IF(calculator!$I$5="",INDEX(VeryBigTable,MATCH(AL$1,VeryBigTableHeroes,0),MATCH(INDEX(ChatList,MATCH($AJ3,ChatHeroList,0),2),VeryBigTableChatRow,0))+calculator!$D$3+calculator!$E$3,"")</f>
        <v>4</v>
      </c>
      <c r="AM3" s="153">
        <f t="array" ref="AM3">IF(calculator!$I$5="",INDEX(VeryBigTable,MATCH(AM$1,VeryBigTableHeroes,0),MATCH(INDEX(ChatList,MATCH($AJ3,ChatHeroList,0),2),VeryBigTableChatRow,0))+calculator!$D$3+calculator!$E$3,"")</f>
        <v>4</v>
      </c>
      <c r="AN3" s="152">
        <f t="array" ref="AN3">IF(calculator!$I$5="",INDEX(VeryBigTable,MATCH(AN$1,VeryBigTableHeroes,0),MATCH(INDEX(ChatList,MATCH($AJ3,ChatHeroList,0),2),VeryBigTableChatRow,0))+calculator!$D$3+calculator!$E$3,"")</f>
        <v>3</v>
      </c>
      <c r="AO3" s="152">
        <f t="array" ref="AO3">IF(calculator!$I$5="",INDEX(VeryBigTable,MATCH(AO$1,VeryBigTableHeroes,0),MATCH(INDEX(ChatList,MATCH($AJ3,ChatHeroList,0),2),VeryBigTableChatRow,0))+calculator!$D$3+calculator!$E$3,"")</f>
        <v>2</v>
      </c>
      <c r="AP3" s="152">
        <f t="array" ref="AP3">IF(calculator!$I$5="",INDEX(VeryBigTable,MATCH(AP$1,VeryBigTableHeroes,0),MATCH(INDEX(ChatList,MATCH($AJ3,ChatHeroList,0),2),VeryBigTableChatRow,0))+calculator!$D$3+calculator!$E$3,"")</f>
        <v>7</v>
      </c>
      <c r="AQ3" s="152">
        <f t="array" ref="AQ3">IF(calculator!$I$5="",INDEX(VeryBigTable,MATCH(AQ$1,VeryBigTableHeroes,0),MATCH(INDEX(ChatList,MATCH($AJ3,ChatHeroList,0),2),VeryBigTableChatRow,0))+calculator!$D$3+calculator!$E$3,"")</f>
        <v>2</v>
      </c>
      <c r="AR3" s="152">
        <f t="array" ref="AR3">IF(calculator!$I$5="",INDEX(VeryBigTable,MATCH(AR$1,VeryBigTableHeroes,0),MATCH(INDEX(ChatList,MATCH($AJ3,ChatHeroList,0),2),VeryBigTableChatRow,0))+calculator!$D$3+calculator!$E$3,"")</f>
        <v>5</v>
      </c>
      <c r="AS3" s="152">
        <f t="array" ref="AS3">IF(calculator!$I$5="",INDEX(VeryBigTable,MATCH(AS$1,VeryBigTableHeroes,0),MATCH(INDEX(ChatList,MATCH($AJ3,ChatHeroList,0),2),VeryBigTableChatRow,0))+calculator!$D$3+calculator!$E$3,"")</f>
        <v>4</v>
      </c>
      <c r="AT3" s="152">
        <f t="array" ref="AT3">IF(calculator!$I$5="",INDEX(VeryBigTable,MATCH(AT$1,VeryBigTableHeroes,0),MATCH(INDEX(ChatList,MATCH($AJ3,ChatHeroList,0),2),VeryBigTableChatRow,0))+calculator!$D$3+calculator!$E$3,"")</f>
        <v>5</v>
      </c>
      <c r="AU3" s="152">
        <f t="array" ref="AU3">IF(calculator!$I$5="",INDEX(VeryBigTable,MATCH(AU$1,VeryBigTableHeroes,0),MATCH(INDEX(ChatList,MATCH($AJ3,ChatHeroList,0),2),VeryBigTableChatRow,0))+calculator!$D$3+calculator!$E$3,"")</f>
        <v>3</v>
      </c>
      <c r="AV3" s="152">
        <f t="array" ref="AV3">IF(calculator!$I$5="",INDEX(VeryBigTable,MATCH(AV$1,VeryBigTableHeroes,0),MATCH(INDEX(ChatList,MATCH($AJ3,ChatHeroList,0),2),VeryBigTableChatRow,0))+calculator!$D$3+calculator!$E$3,"")</f>
        <v>3</v>
      </c>
      <c r="AW3" s="152">
        <f t="array" ref="AW3">IF(calculator!$I$5="",INDEX(VeryBigTable,MATCH(AW$1,VeryBigTableHeroes,0),MATCH(INDEX(ChatList,MATCH($AJ3,ChatHeroList,0),2),VeryBigTableChatRow,0))+calculator!$D$3+calculator!$E$3,"")</f>
        <v>4</v>
      </c>
      <c r="AX3" s="152">
        <f t="array" ref="AX3">IF(calculator!$I$5="",INDEX(VeryBigTable,MATCH(AX$1,VeryBigTableHeroes,0),MATCH(INDEX(ChatList,MATCH($AJ3,ChatHeroList,0),2),VeryBigTableChatRow,0))+calculator!$D$3+calculator!$E$3,"")</f>
        <v>4</v>
      </c>
      <c r="AY3" s="152">
        <f t="array" ref="AY3">IF(calculator!$I$5="",INDEX(VeryBigTable,MATCH(AY$1,VeryBigTableHeroes,0),MATCH(INDEX(ChatList,MATCH($AJ3,ChatHeroList,0),2),VeryBigTableChatRow,0))+calculator!$D$3+calculator!$E$3,"")</f>
        <v>3</v>
      </c>
      <c r="AZ3" s="152">
        <f t="array" ref="AZ3">IF(calculator!$I$5="",INDEX(VeryBigTable,MATCH(AZ$1,VeryBigTableHeroes,0),MATCH(INDEX(ChatList,MATCH($AJ3,ChatHeroList,0),2),VeryBigTableChatRow,0))+calculator!$D$3+calculator!$E$3,"")</f>
        <v>3</v>
      </c>
      <c r="BA3" s="152">
        <f t="array" ref="BA3">IF(calculator!$I$5="",INDEX(VeryBigTable,MATCH(BA$1,VeryBigTableHeroes,0),MATCH(INDEX(ChatList,MATCH($AJ3,ChatHeroList,0),2),VeryBigTableChatRow,0))+calculator!$D$3+calculator!$E$3,"")</f>
        <v>4</v>
      </c>
      <c r="BB3" s="152">
        <f t="array" ref="BB3">IF(calculator!$I$5="",INDEX(VeryBigTable,MATCH(BB$1,VeryBigTableHeroes,0),MATCH(INDEX(ChatList,MATCH($AJ3,ChatHeroList,0),2),VeryBigTableChatRow,0))+calculator!$D$3+calculator!$E$3,"")</f>
        <v>8</v>
      </c>
      <c r="BC3" s="152">
        <f t="array" ref="BC3">IF(calculator!$I$5="",INDEX(VeryBigTable,MATCH(BC$1,VeryBigTableHeroes,0),MATCH(INDEX(ChatList,MATCH($AJ3,ChatHeroList,0),2),VeryBigTableChatRow,0))+calculator!$D$3+calculator!$E$3,"")</f>
        <v>2</v>
      </c>
      <c r="BD3" s="152">
        <f t="array" ref="BD3">IF(calculator!$I$5="",INDEX(VeryBigTable,MATCH(BD$1,VeryBigTableHeroes,0),MATCH(INDEX(ChatList,MATCH($AJ3,ChatHeroList,0),2),VeryBigTableChatRow,0))+calculator!$D$3+calculator!$E$3,"")</f>
        <v>4</v>
      </c>
      <c r="BE3" s="152">
        <f t="array" ref="BE3">IF(calculator!$I$5="",INDEX(VeryBigTable,MATCH(BE$1,VeryBigTableHeroes,0),MATCH(INDEX(ChatList,MATCH($AJ3,ChatHeroList,0),2),VeryBigTableChatRow,0))+calculator!$D$3+calculator!$E$3,"")</f>
        <v>1</v>
      </c>
      <c r="BF3" s="152">
        <f t="array" ref="BF3">IF(calculator!$I$5="",INDEX(VeryBigTable,MATCH(BF$1,VeryBigTableHeroes,0),MATCH(INDEX(ChatList,MATCH($AJ3,ChatHeroList,0),2),VeryBigTableChatRow,0))+calculator!$D$3+calculator!$E$3,"")</f>
        <v>2</v>
      </c>
      <c r="BG3" s="152">
        <f t="array" ref="BG3">IF(calculator!$I$5="",INDEX(VeryBigTable,MATCH(BG$1,VeryBigTableHeroes,0),MATCH(INDEX(ChatList,MATCH($AJ3,ChatHeroList,0),2),VeryBigTableChatRow,0))+calculator!$D$3+calculator!$E$3,"")</f>
        <v>3</v>
      </c>
      <c r="BH3" s="152">
        <f t="array" ref="BH3">IF(calculator!$I$5="",INDEX(VeryBigTable,MATCH(BH$1,VeryBigTableHeroes,0),MATCH(INDEX(ChatList,MATCH($AJ3,ChatHeroList,0),2),VeryBigTableChatRow,0))+calculator!$D$3+calculator!$E$3,"")</f>
        <v>4</v>
      </c>
      <c r="BI3" s="152">
        <f t="array" ref="BI3">IF(calculator!$I$5="",INDEX(VeryBigTable,MATCH(BI$1,VeryBigTableHeroes,0),MATCH(INDEX(ChatList,MATCH($AJ3,ChatHeroList,0),2),VeryBigTableChatRow,0))+calculator!$D$3+calculator!$E$3,"")</f>
        <v>4</v>
      </c>
      <c r="BJ3" s="152">
        <f t="array" ref="BJ3">IF(calculator!$I$5="",INDEX(VeryBigTable,MATCH(BJ$1,VeryBigTableHeroes,0),MATCH(INDEX(ChatList,MATCH($AJ3,ChatHeroList,0),2),VeryBigTableChatRow,0))+calculator!$D$3+calculator!$E$3,"")</f>
        <v>3</v>
      </c>
      <c r="BK3" s="152">
        <f t="array" ref="BK3">IF(calculator!$I$5="",INDEX(VeryBigTable,MATCH(BK$1,VeryBigTableHeroes,0),MATCH(INDEX(ChatList,MATCH($AJ3,ChatHeroList,0),2),VeryBigTableChatRow,0))+calculator!$D$3+calculator!$E$3,"")</f>
        <v>5</v>
      </c>
      <c r="BL3" s="152">
        <f t="array" ref="BL3">IF(calculator!$I$5="",INDEX(VeryBigTable,MATCH(BL$1,VeryBigTableHeroes,0),MATCH(INDEX(ChatList,MATCH($AJ3,ChatHeroList,0),2),VeryBigTableChatRow,0))+calculator!$D$3+calculator!$E$3,"")</f>
        <v>2</v>
      </c>
      <c r="BM3" s="152">
        <f t="array" ref="BM3">IF(calculator!$I$5="",INDEX(VeryBigTable,MATCH(BM$1,VeryBigTableHeroes,0),MATCH(INDEX(ChatList,MATCH($AJ3,ChatHeroList,0),2),VeryBigTableChatRow,0))+calculator!$D$3+calculator!$E$3,"")</f>
        <v>4</v>
      </c>
      <c r="BN3" s="152">
        <f t="array" ref="BN3">IF(calculator!$I$5="",INDEX(VeryBigTable,MATCH(BN$1,VeryBigTableHeroes,0),MATCH(INDEX(ChatList,MATCH($AJ3,ChatHeroList,0),2),VeryBigTableChatRow,0))+calculator!$D$3+calculator!$E$3,"")</f>
        <v>3</v>
      </c>
      <c r="BO3" s="152">
        <f t="array" ref="BO3">IF(calculator!$I$5="",INDEX(VeryBigTable,MATCH(BO$1,VeryBigTableHeroes,0),MATCH(INDEX(ChatList,MATCH($AJ3,ChatHeroList,0),2),VeryBigTableChatRow,0))+calculator!$D$3+calculator!$E$3,"")</f>
        <v>5</v>
      </c>
      <c r="BP3" s="152">
        <f t="array" ref="BP3">IF(calculator!$I$5="",INDEX(VeryBigTable,MATCH(BP$1,VeryBigTableHeroes,0),MATCH(INDEX(ChatList,MATCH($AJ3,ChatHeroList,0),2),VeryBigTableChatRow,0))+calculator!$D$3+calculator!$E$3,"")</f>
        <v>2</v>
      </c>
      <c r="BQ3" s="152">
        <f t="array" ref="BQ3">IF(calculator!$I$5="",INDEX(VeryBigTable,MATCH(BQ$1,VeryBigTableHeroes,0),MATCH(INDEX(ChatList,MATCH($AJ3,ChatHeroList,0),2),VeryBigTableChatRow,0))+calculator!$D$3+calculator!$E$3,"")</f>
        <v>3</v>
      </c>
      <c r="BR3" s="152">
        <f t="array" ref="BR3">IF(calculator!$I$5="",INDEX(VeryBigTable,MATCH(BR$1,VeryBigTableHeroes,0),MATCH(INDEX(ChatList,MATCH($AJ3,ChatHeroList,0),2),VeryBigTableChatRow,0))+calculator!$D$3+calculator!$E$3,"")</f>
        <v>4</v>
      </c>
      <c r="BS3" s="152">
        <f t="array" ref="BS3">IF(calculator!$I$5="",INDEX(VeryBigTable,MATCH(BS$1,VeryBigTableHeroes,0),MATCH(INDEX(ChatList,MATCH($AJ3,ChatHeroList,0),2),VeryBigTableChatRow,0))+calculator!$D$3+calculator!$E$3,"")</f>
        <v>4</v>
      </c>
      <c r="BT3" s="152">
        <f t="array" ref="BT3">IF(calculator!$I$5="",INDEX(VeryBigTable,MATCH(BT$1,VeryBigTableHeroes,0),MATCH(INDEX(ChatList,MATCH($AJ3,ChatHeroList,0),2),VeryBigTableChatRow,0))+calculator!$D$3+calculator!$E$3,"")</f>
        <v>2</v>
      </c>
      <c r="BU3" s="152">
        <f t="array" ref="BU3">IF(calculator!$I$5="",INDEX(VeryBigTable,MATCH(BU$1,VeryBigTableHeroes,0),MATCH(INDEX(ChatList,MATCH($AJ3,ChatHeroList,0),2),VeryBigTableChatRow,0))+calculator!$D$3+calculator!$E$3,"")</f>
        <v>4</v>
      </c>
      <c r="BV3" s="152">
        <f t="array" ref="BV3">IF(calculator!$I$5="",INDEX(VeryBigTable,MATCH(BV$1,VeryBigTableHeroes,0),MATCH(INDEX(ChatList,MATCH($AJ3,ChatHeroList,0),2),VeryBigTableChatRow,0))+calculator!$D$3+calculator!$E$3,"")</f>
        <v>5</v>
      </c>
      <c r="BW3" s="152">
        <f t="array" ref="BW3">IF(calculator!$I$5="",INDEX(VeryBigTable,MATCH(BW$1,VeryBigTableHeroes,0),MATCH(INDEX(ChatList,MATCH($AJ3,ChatHeroList,0),2),VeryBigTableChatRow,0))+calculator!$D$3+calculator!$E$3,"")</f>
        <v>3</v>
      </c>
      <c r="BX3" s="152">
        <f t="array" ref="BX3">IF(calculator!$I$5="",INDEX(VeryBigTable,MATCH(BX$1,VeryBigTableHeroes,0),MATCH(INDEX(ChatList,MATCH($AJ3,ChatHeroList,0),2),VeryBigTableChatRow,0))+calculator!$D$3+calculator!$E$3,"")</f>
        <v>4</v>
      </c>
      <c r="BY3" s="152">
        <f t="array" ref="BY3">IF(calculator!$I$5="",INDEX(VeryBigTable,MATCH(BY$1,VeryBigTableHeroes,0),MATCH(INDEX(ChatList,MATCH($AJ3,ChatHeroList,0),2),VeryBigTableChatRow,0))+calculator!$D$3+calculator!$E$3,"")</f>
        <v>5</v>
      </c>
      <c r="BZ3" s="152">
        <f t="array" ref="BZ3">IF(calculator!$I$5="",INDEX(VeryBigTable,MATCH(BZ$1,VeryBigTableHeroes,0),MATCH(INDEX(ChatList,MATCH($AJ3,ChatHeroList,0),2),VeryBigTableChatRow,0))+calculator!$D$3+calculator!$E$3,"")</f>
        <v>5</v>
      </c>
      <c r="CA3" s="152">
        <f t="array" ref="CA3">IF(calculator!$I$5="",INDEX(VeryBigTable,MATCH(CA$1,VeryBigTableHeroes,0),MATCH(INDEX(ChatList,MATCH($AJ3,ChatHeroList,0),2),VeryBigTableChatRow,0))+calculator!$D$3+calculator!$E$3,"")</f>
        <v>5</v>
      </c>
      <c r="CB3" s="152">
        <f t="array" ref="CB3">IF(calculator!$I$5="",INDEX(VeryBigTable,MATCH(CB$1,VeryBigTableHeroes,0),MATCH(INDEX(ChatList,MATCH($AJ3,ChatHeroList,0),2),VeryBigTableChatRow,0))+calculator!$D$3+calculator!$E$3,"")</f>
        <v>1</v>
      </c>
      <c r="CC3" s="152">
        <f t="array" ref="CC3">IF(calculator!$I$5="",INDEX(VeryBigTable,MATCH(CC$1,VeryBigTableHeroes,0),MATCH(INDEX(ChatList,MATCH($AJ3,ChatHeroList,0),2),VeryBigTableChatRow,0))+calculator!$D$3+calculator!$E$3,"")</f>
        <v>4</v>
      </c>
      <c r="CD3" s="152">
        <f t="array" ref="CD3">IF(calculator!$I$5="",INDEX(VeryBigTable,MATCH(CD$1,VeryBigTableHeroes,0),MATCH(INDEX(ChatList,MATCH($AJ3,ChatHeroList,0),2),VeryBigTableChatRow,0))+calculator!$D$3+calculator!$E$3,"")</f>
        <v>3</v>
      </c>
      <c r="CE3" s="152">
        <f t="array" ref="CE3">IF(calculator!$I$5="",INDEX(VeryBigTable,MATCH(CE$1,VeryBigTableHeroes,0),MATCH(INDEX(ChatList,MATCH($AJ3,ChatHeroList,0),2),VeryBigTableChatRow,0))+calculator!$D$3+calculator!$E$3,"")</f>
        <v>4</v>
      </c>
      <c r="CF3" s="152">
        <f t="array" ref="CF3">IF(calculator!$I$5="",INDEX(VeryBigTable,MATCH(CF$1,VeryBigTableHeroes,0),MATCH(INDEX(ChatList,MATCH($AJ3,ChatHeroList,0),2),VeryBigTableChatRow,0))+calculator!$D$3+calculator!$E$3,"")</f>
        <v>9</v>
      </c>
      <c r="CG3" s="152">
        <f t="array" ref="CG3">IF(calculator!$I$5="",INDEX(VeryBigTable,MATCH(CG$1,VeryBigTableHeroes,0),MATCH(INDEX(ChatList,MATCH($AJ3,ChatHeroList,0),2),VeryBigTableChatRow,0))+calculator!$D$3+calculator!$E$3,"")</f>
        <v>5</v>
      </c>
      <c r="CH3" s="152">
        <f t="array" ref="CH3">IF(calculator!$I$5="",INDEX(VeryBigTable,MATCH(CH$1,VeryBigTableHeroes,0),MATCH(INDEX(ChatList,MATCH($AJ3,ChatHeroList,0),2),VeryBigTableChatRow,0))+calculator!$D$3+calculator!$E$3,"")</f>
        <v>4</v>
      </c>
      <c r="CI3" s="152">
        <f t="array" ref="CI3">IF(calculator!$I$5="",INDEX(VeryBigTable,MATCH(CI$1,VeryBigTableHeroes,0),MATCH(INDEX(ChatList,MATCH($AJ3,ChatHeroList,0),2),VeryBigTableChatRow,0))+calculator!$D$3+calculator!$E$3,"")</f>
        <v>4</v>
      </c>
      <c r="CJ3" s="152">
        <f t="array" ref="CJ3">IF(calculator!$I$5="",INDEX(VeryBigTable,MATCH(CJ$1,VeryBigTableHeroes,0),MATCH(INDEX(ChatList,MATCH($AJ3,ChatHeroList,0),2),VeryBigTableChatRow,0))+calculator!$D$3+calculator!$E$3,"")</f>
        <v>2</v>
      </c>
      <c r="CK3" s="152">
        <f t="array" ref="CK3">IF(calculator!$I$5="",INDEX(VeryBigTable,MATCH(CK$1,VeryBigTableHeroes,0),MATCH(INDEX(ChatList,MATCH($AJ3,ChatHeroList,0),2),VeryBigTableChatRow,0))+calculator!$D$3+calculator!$E$3,"")</f>
        <v>5</v>
      </c>
      <c r="CL3" s="152">
        <f t="array" ref="CL3">IF(calculator!$I$5="",INDEX(VeryBigTable,MATCH(CL$1,VeryBigTableHeroes,0),MATCH(INDEX(ChatList,MATCH($AJ3,ChatHeroList,0),2),VeryBigTableChatRow,0))+calculator!$D$3+calculator!$E$3,"")</f>
        <v>3</v>
      </c>
      <c r="CM3" s="152">
        <f t="array" ref="CM3">IF(calculator!$I$5="",INDEX(VeryBigTable,MATCH(CM$1,VeryBigTableHeroes,0),MATCH(INDEX(ChatList,MATCH($AJ3,ChatHeroList,0),2),VeryBigTableChatRow,0))+calculator!$D$3+calculator!$E$3,"")</f>
        <v>4</v>
      </c>
      <c r="CN3" s="152">
        <f t="array" ref="CN3">IF(calculator!$I$5="",INDEX(VeryBigTable,MATCH(CN$1,VeryBigTableHeroes,0),MATCH(INDEX(ChatList,MATCH($AJ3,ChatHeroList,0),2),VeryBigTableChatRow,0))+calculator!$D$3+calculator!$E$3,"")</f>
        <v>3</v>
      </c>
      <c r="CO3" s="152">
        <f t="array" ref="CO3">IF(calculator!$I$5="",INDEX(VeryBigTable,MATCH(CO$1,VeryBigTableHeroes,0),MATCH(INDEX(ChatList,MATCH($AJ3,ChatHeroList,0),2),VeryBigTableChatRow,0))+calculator!$D$3+calculator!$E$3,"")</f>
        <v>2</v>
      </c>
      <c r="CP3" s="152">
        <f t="array" ref="CP3">IF(calculator!$I$5="",INDEX(VeryBigTable,MATCH(CP$1,VeryBigTableHeroes,0),MATCH(INDEX(ChatList,MATCH($AJ3,ChatHeroList,0),2),VeryBigTableChatRow,0))+calculator!$D$3+calculator!$E$3,"")</f>
        <v>5</v>
      </c>
      <c r="CQ3" s="152">
        <f t="array" ref="CQ3">IF(calculator!$I$5="",INDEX(VeryBigTable,MATCH(CQ$1,VeryBigTableHeroes,0),MATCH(INDEX(ChatList,MATCH($AJ3,ChatHeroList,0),2),VeryBigTableChatRow,0))+calculator!$D$3+calculator!$E$3,"")</f>
        <v>5</v>
      </c>
      <c r="CR3" s="152">
        <f t="array" ref="CR3">IF(calculator!$I$5="",INDEX(VeryBigTable,MATCH(CR$1,VeryBigTableHeroes,0),MATCH(INDEX(ChatList,MATCH($AJ3,ChatHeroList,0),2),VeryBigTableChatRow,0))+calculator!$D$3+calculator!$E$3,"")</f>
        <v>1</v>
      </c>
      <c r="CS3" s="152">
        <f t="array" ref="CS3">IF(calculator!$I$5="",INDEX(VeryBigTable,MATCH(CS$1,VeryBigTableHeroes,0),MATCH(INDEX(ChatList,MATCH($AJ3,ChatHeroList,0),2),VeryBigTableChatRow,0))+calculator!$D$3+calculator!$E$3,"")</f>
        <v>5</v>
      </c>
      <c r="CT3" s="152">
        <f t="array" ref="CT3">IF(calculator!$I$5="",INDEX(VeryBigTable,MATCH(CT$1,VeryBigTableHeroes,0),MATCH(INDEX(ChatList,MATCH($AJ3,ChatHeroList,0),2),VeryBigTableChatRow,0))+calculator!$D$3+calculator!$E$3,"")</f>
        <v>4</v>
      </c>
      <c r="CU3" s="152">
        <f t="array" ref="CU3">IF(calculator!$I$5="",INDEX(VeryBigTable,MATCH(CU$1,VeryBigTableHeroes,0),MATCH(INDEX(ChatList,MATCH($AJ3,ChatHeroList,0),2),VeryBigTableChatRow,0))+calculator!$D$3+calculator!$E$3,"")</f>
        <v>4</v>
      </c>
      <c r="CV3" s="152">
        <f t="array" ref="CV3">IF(calculator!$I$5="",INDEX(VeryBigTable,MATCH(CV$1,VeryBigTableHeroes,0),MATCH(INDEX(ChatList,MATCH($AJ3,ChatHeroList,0),2),VeryBigTableChatRow,0))+calculator!$D$3+calculator!$E$3,"")</f>
        <v>8</v>
      </c>
      <c r="CW3" s="152">
        <f t="array" ref="CW3">IF(calculator!$I$5="",INDEX(VeryBigTable,MATCH(CW$1,VeryBigTableHeroes,0),MATCH(INDEX(ChatList,MATCH($AJ3,ChatHeroList,0),2),VeryBigTableChatRow,0))+calculator!$D$3+calculator!$E$3,"")</f>
        <v>6</v>
      </c>
      <c r="CX3" s="152">
        <f t="array" ref="CX3">IF(calculator!$I$5="",INDEX(VeryBigTable,MATCH(CX$1,VeryBigTableHeroes,0),MATCH(INDEX(ChatList,MATCH($AJ3,ChatHeroList,0),2),VeryBigTableChatRow,0))+calculator!$D$3+calculator!$E$3,"")</f>
        <v>7</v>
      </c>
      <c r="CY3" s="152">
        <f t="array" ref="CY3">IF(calculator!$I$5="",INDEX(VeryBigTable,MATCH(CY$1,VeryBigTableHeroes,0),MATCH(INDEX(ChatList,MATCH($AJ3,ChatHeroList,0),2),VeryBigTableChatRow,0))+calculator!$D$3+calculator!$E$3,"")</f>
        <v>5</v>
      </c>
      <c r="CZ3" s="152">
        <f t="array" ref="CZ3">IF(calculator!$I$5="",INDEX(VeryBigTable,MATCH(CZ$1,VeryBigTableHeroes,0),MATCH(INDEX(ChatList,MATCH($AJ3,ChatHeroList,0),2),VeryBigTableChatRow,0))+calculator!$D$3+calculator!$E$3,"")</f>
        <v>4</v>
      </c>
      <c r="DA3" s="152">
        <f t="array" ref="DA3">IF(calculator!$I$5="",INDEX(VeryBigTable,MATCH(DA$1,VeryBigTableHeroes,0),MATCH(INDEX(ChatList,MATCH($AJ3,ChatHeroList,0),2),VeryBigTableChatRow,0))+calculator!$D$3+calculator!$E$3,"")</f>
        <v>4</v>
      </c>
      <c r="DB3" s="152">
        <f t="array" ref="DB3">IF(calculator!$I$5="",INDEX(VeryBigTable,MATCH(DB$1,VeryBigTableHeroes,0),MATCH(INDEX(ChatList,MATCH($AJ3,ChatHeroList,0),2),VeryBigTableChatRow,0))+calculator!$D$3+calculator!$E$3,"")</f>
        <v>5</v>
      </c>
      <c r="DC3" s="152">
        <f t="array" ref="DC3">IF(calculator!$I$5="",INDEX(VeryBigTable,MATCH(DC$1,VeryBigTableHeroes,0),MATCH(INDEX(ChatList,MATCH($AJ3,ChatHeroList,0),2),VeryBigTableChatRow,0))+calculator!$D$3+calculator!$E$3,"")</f>
        <v>2</v>
      </c>
      <c r="DD3" s="152">
        <f t="array" ref="DD3">IF(calculator!$I$5="",INDEX(VeryBigTable,MATCH(DD$1,VeryBigTableHeroes,0),MATCH(INDEX(ChatList,MATCH($AJ3,ChatHeroList,0),2),VeryBigTableChatRow,0))+calculator!$D$3+calculator!$E$3,"")</f>
        <v>5</v>
      </c>
      <c r="DE3" s="152">
        <f t="array" ref="DE3">IF(calculator!$I$5="",INDEX(VeryBigTable,MATCH(DE$1,VeryBigTableHeroes,0),MATCH(INDEX(ChatList,MATCH($AJ3,ChatHeroList,0),2),VeryBigTableChatRow,0))+calculator!$D$3+calculator!$E$3,"")</f>
        <v>3</v>
      </c>
      <c r="DF3" s="152">
        <f t="array" ref="DF3">IF(calculator!$I$5="",INDEX(VeryBigTable,MATCH(DF$1,VeryBigTableHeroes,0),MATCH(INDEX(ChatList,MATCH($AJ3,ChatHeroList,0),2),VeryBigTableChatRow,0))+calculator!$D$3+calculator!$E$3,"")</f>
        <v>1</v>
      </c>
      <c r="DG3" s="152">
        <f t="array" ref="DG3">IF(calculator!$I$5="",INDEX(VeryBigTable,MATCH(DG$1,VeryBigTableHeroes,0),MATCH(INDEX(ChatList,MATCH($AJ3,ChatHeroList,0),2),VeryBigTableChatRow,0))+calculator!$D$3+calculator!$E$3,"")</f>
        <v>4</v>
      </c>
      <c r="DH3" s="152">
        <f t="array" ref="DH3">IF(calculator!$I$5="",INDEX(VeryBigTable,MATCH(DH$1,VeryBigTableHeroes,0),MATCH(INDEX(ChatList,MATCH($AJ3,ChatHeroList,0),2),VeryBigTableChatRow,0))+calculator!$D$3+calculator!$E$3,"")</f>
        <v>4</v>
      </c>
      <c r="DI3" s="152">
        <f t="array" ref="DI3">IF(calculator!$I$5="",INDEX(VeryBigTable,MATCH(DI$1,VeryBigTableHeroes,0),MATCH(INDEX(ChatList,MATCH($AJ3,ChatHeroList,0),2),VeryBigTableChatRow,0))+calculator!$D$3+calculator!$E$3,"")</f>
        <v>2</v>
      </c>
      <c r="DJ3" s="152">
        <f t="array" ref="DJ3">IF(calculator!$I$5="",INDEX(VeryBigTable,MATCH(DJ$1,VeryBigTableHeroes,0),MATCH(INDEX(ChatList,MATCH($AJ3,ChatHeroList,0),2),VeryBigTableChatRow,0))+calculator!$D$3+calculator!$E$3,"")</f>
        <v>3</v>
      </c>
      <c r="DK3" s="152">
        <f t="array" ref="DK3">IF(calculator!$I$5="",INDEX(VeryBigTable,MATCH(DK$1,VeryBigTableHeroes,0),MATCH(INDEX(ChatList,MATCH($AJ3,ChatHeroList,0),2),VeryBigTableChatRow,0))+calculator!$D$3+calculator!$E$3,"")</f>
        <v>5</v>
      </c>
      <c r="DL3" s="152">
        <f t="array" ref="DL3">IF(calculator!$I$5="",INDEX(VeryBigTable,MATCH(DL$1,VeryBigTableHeroes,0),MATCH(INDEX(ChatList,MATCH($AJ3,ChatHeroList,0),2),VeryBigTableChatRow,0))+calculator!$D$3+calculator!$E$3,"")</f>
        <v>2</v>
      </c>
      <c r="DM3" s="152">
        <f t="array" ref="DM3">IF(calculator!$I$5="",INDEX(VeryBigTable,MATCH(DM$1,VeryBigTableHeroes,0),MATCH(INDEX(ChatList,MATCH($AJ3,ChatHeroList,0),2),VeryBigTableChatRow,0))+calculator!$D$3+calculator!$E$3,"")</f>
        <v>5</v>
      </c>
      <c r="DN3" s="152">
        <f t="array" ref="DN3">IF(calculator!$I$5="",INDEX(VeryBigTable,MATCH(DN$1,VeryBigTableHeroes,0),MATCH(INDEX(ChatList,MATCH($AJ3,ChatHeroList,0),2),VeryBigTableChatRow,0))+calculator!$D$3+calculator!$E$3,"")</f>
        <v>4</v>
      </c>
      <c r="DO3" s="152">
        <f t="array" ref="DO3">IF(calculator!$I$5="",INDEX(VeryBigTable,MATCH(DO$1,VeryBigTableHeroes,0),MATCH(INDEX(ChatList,MATCH($AJ3,ChatHeroList,0),2),VeryBigTableChatRow,0))+calculator!$D$3+calculator!$E$3,"")</f>
        <v>4</v>
      </c>
      <c r="DP3" s="152">
        <f t="array" ref="DP3">IF(calculator!$I$5="",INDEX(VeryBigTable,MATCH(DP$1,VeryBigTableHeroes,0),MATCH(INDEX(ChatList,MATCH($AJ3,ChatHeroList,0),2),VeryBigTableChatRow,0))+calculator!$D$3+calculator!$E$3,"")</f>
        <v>3</v>
      </c>
      <c r="DQ3" s="152">
        <f t="array" ref="DQ3">IF(calculator!$I$5="",INDEX(VeryBigTable,MATCH(DQ$1,VeryBigTableHeroes,0),MATCH(INDEX(ChatList,MATCH($AJ3,ChatHeroList,0),2),VeryBigTableChatRow,0))+calculator!$D$3+calculator!$E$3,"")</f>
        <v>3</v>
      </c>
      <c r="DR3" s="152">
        <f t="array" ref="DR3">IF(calculator!$I$5="",INDEX(VeryBigTable,MATCH(DR$1,VeryBigTableHeroes,0),MATCH(INDEX(ChatList,MATCH($AJ3,ChatHeroList,0),2),VeryBigTableChatRow,0))+calculator!$D$3+calculator!$E$3,"")</f>
        <v>4</v>
      </c>
      <c r="DS3" s="152">
        <f t="array" ref="DS3">IF(calculator!$I$5="",INDEX(VeryBigTable,MATCH(DS$1,VeryBigTableHeroes,0),MATCH(INDEX(ChatList,MATCH($AJ3,ChatHeroList,0),2),VeryBigTableChatRow,0))+calculator!$D$3+calculator!$E$3,"")</f>
        <v>2</v>
      </c>
      <c r="DT3" s="152">
        <f t="array" ref="DT3">IF(calculator!$I$5="",INDEX(VeryBigTable,MATCH(DT$1,VeryBigTableHeroes,0),MATCH(INDEX(ChatList,MATCH($AJ3,ChatHeroList,0),2),VeryBigTableChatRow,0))+calculator!$D$3+calculator!$E$3,"")</f>
        <v>8</v>
      </c>
      <c r="DU3" s="152">
        <f t="array" ref="DU3">IF(calculator!$I$5="",INDEX(VeryBigTable,MATCH(DU$1,VeryBigTableHeroes,0),MATCH(INDEX(ChatList,MATCH($AJ3,ChatHeroList,0),2),VeryBigTableChatRow,0))+calculator!$D$3+calculator!$E$3,"")</f>
        <v>4</v>
      </c>
      <c r="DV3" s="152">
        <f t="array" ref="DV3">IF(calculator!$I$5="",INDEX(VeryBigTable,MATCH(DV$1,VeryBigTableHeroes,0),MATCH(INDEX(ChatList,MATCH($AJ3,ChatHeroList,0),2),VeryBigTableChatRow,0))+calculator!$D$3+calculator!$E$3,"")</f>
        <v>4</v>
      </c>
      <c r="DW3" s="152">
        <f t="array" ref="DW3">IF(calculator!$I$5="",INDEX(VeryBigTable,MATCH(DW$1,VeryBigTableHeroes,0),MATCH(INDEX(ChatList,MATCH($AJ3,ChatHeroList,0),2),VeryBigTableChatRow,0))+calculator!$D$3+calculator!$E$3,"")</f>
        <v>5</v>
      </c>
      <c r="DX3" s="152">
        <f t="array" ref="DX3">IF(calculator!$I$5="",INDEX(VeryBigTable,MATCH(DX$1,VeryBigTableHeroes,0),MATCH(INDEX(ChatList,MATCH($AJ3,ChatHeroList,0),2),VeryBigTableChatRow,0))+calculator!$D$3+calculator!$E$3,"")</f>
        <v>5</v>
      </c>
      <c r="DY3" s="152">
        <f t="array" ref="DY3">IF(calculator!$I$5="",INDEX(VeryBigTable,MATCH(DY$1,VeryBigTableHeroes,0),MATCH(INDEX(ChatList,MATCH($AJ3,ChatHeroList,0),2),VeryBigTableChatRow,0))+calculator!$D$3+calculator!$E$3,"")</f>
        <v>4</v>
      </c>
      <c r="DZ3" s="152">
        <f t="array" ref="DZ3">IF(calculator!$I$5="",INDEX(VeryBigTable,MATCH(DZ$1,VeryBigTableHeroes,0),MATCH(INDEX(ChatList,MATCH($AJ3,ChatHeroList,0),2),VeryBigTableChatRow,0))+calculator!$D$3+calculator!$E$3,"")</f>
        <v>5</v>
      </c>
      <c r="EA3" s="152">
        <f t="array" ref="EA3">IF(calculator!$I$5="",INDEX(VeryBigTable,MATCH(EA$1,VeryBigTableHeroes,0),MATCH(INDEX(ChatList,MATCH($AJ3,ChatHeroList,0),2),VeryBigTableChatRow,0))+calculator!$D$3+calculator!$E$3,"")</f>
        <v>2</v>
      </c>
      <c r="EB3" s="152">
        <f t="array" ref="EB3">IF(calculator!$I$5="",INDEX(VeryBigTable,MATCH(EB$1,VeryBigTableHeroes,0),MATCH(INDEX(ChatList,MATCH($AJ3,ChatHeroList,0),2),VeryBigTableChatRow,0))+calculator!$D$3+calculator!$E$3,"")</f>
        <v>5</v>
      </c>
      <c r="EC3" s="152">
        <f t="array" ref="EC3">IF(calculator!$I$5="",INDEX(VeryBigTable,MATCH(EC$1,VeryBigTableHeroes,0),MATCH(INDEX(ChatList,MATCH($AJ3,ChatHeroList,0),2),VeryBigTableChatRow,0))+calculator!$D$3+calculator!$E$3,"")</f>
        <v>4</v>
      </c>
      <c r="ED3" s="152">
        <f t="array" ref="ED3">IF(calculator!$I$5="",INDEX(VeryBigTable,MATCH(ED$1,VeryBigTableHeroes,0),MATCH(INDEX(ChatList,MATCH($AJ3,ChatHeroList,0),2),VeryBigTableChatRow,0))+calculator!$D$3+calculator!$E$3,"")</f>
        <v>2</v>
      </c>
      <c r="EE3" s="152">
        <f t="array" ref="EE3">IF(calculator!$I$5="",INDEX(VeryBigTable,MATCH(EE$1,VeryBigTableHeroes,0),MATCH(INDEX(ChatList,MATCH($AJ3,ChatHeroList,0),2),VeryBigTableChatRow,0))+calculator!$D$3+calculator!$E$3,"")</f>
        <v>2</v>
      </c>
      <c r="EF3" s="152">
        <f t="array" ref="EF3">IF(calculator!$I$5="",INDEX(VeryBigTable,MATCH(EF$1,VeryBigTableHeroes,0),MATCH(INDEX(ChatList,MATCH($AJ3,ChatHeroList,0),2),VeryBigTableChatRow,0))+calculator!$D$3+calculator!$E$3,"")</f>
        <v>2</v>
      </c>
      <c r="EG3" s="152">
        <f t="array" ref="EG3">IF(calculator!$I$5="",INDEX(VeryBigTable,MATCH(EG$1,VeryBigTableHeroes,0),MATCH(INDEX(ChatList,MATCH($AJ3,ChatHeroList,0),2),VeryBigTableChatRow,0))+calculator!$D$3+calculator!$E$3,"")</f>
        <v>8</v>
      </c>
      <c r="EH3" s="152">
        <f t="array" ref="EH3">IF(calculator!$I$5="",INDEX(VeryBigTable,MATCH(EH$1,VeryBigTableHeroes,0),MATCH(INDEX(ChatList,MATCH($AJ3,ChatHeroList,0),2),VeryBigTableChatRow,0))+calculator!$D$3+calculator!$E$3,"")</f>
        <v>4</v>
      </c>
      <c r="EI3" s="152">
        <f t="array" ref="EI3">IF(calculator!$I$5="",INDEX(VeryBigTable,MATCH(EI$1,VeryBigTableHeroes,0),MATCH(INDEX(ChatList,MATCH($AJ3,ChatHeroList,0),2),VeryBigTableChatRow,0))+calculator!$D$3+calculator!$E$3,"")</f>
        <v>2</v>
      </c>
      <c r="EJ3" s="152">
        <f t="array" ref="EJ3">IF(calculator!$I$5="",INDEX(VeryBigTable,MATCH(EJ$1,VeryBigTableHeroes,0),MATCH(INDEX(ChatList,MATCH($AJ3,ChatHeroList,0),2),VeryBigTableChatRow,0))+calculator!$D$3+calculator!$E$3,"")</f>
        <v>3</v>
      </c>
      <c r="EK3" s="152">
        <f t="array" ref="EK3">IF(calculator!$I$5="",INDEX(VeryBigTable,MATCH(EK$1,VeryBigTableHeroes,0),MATCH(INDEX(ChatList,MATCH($AJ3,ChatHeroList,0),2),VeryBigTableChatRow,0))+calculator!$D$3+calculator!$E$3,"")</f>
        <v>3</v>
      </c>
      <c r="EL3" s="152">
        <f t="array" ref="EL3">IF(calculator!$I$5="",INDEX(VeryBigTable,MATCH(EL$1,VeryBigTableHeroes,0),MATCH(INDEX(ChatList,MATCH($AJ3,ChatHeroList,0),2),VeryBigTableChatRow,0))+calculator!$D$3+calculator!$E$3,"")</f>
        <v>5</v>
      </c>
      <c r="EM3" s="152">
        <f t="array" ref="EM3">IF(calculator!$I$5="",INDEX(VeryBigTable,MATCH(EM$1,VeryBigTableHeroes,0),MATCH(INDEX(ChatList,MATCH($AJ3,ChatHeroList,0),2),VeryBigTableChatRow,0))+calculator!$D$3+calculator!$E$3,"")</f>
        <v>5</v>
      </c>
      <c r="EN3" s="152">
        <f t="array" ref="EN3">IF(calculator!$I$5="",INDEX(VeryBigTable,MATCH(EN$1,VeryBigTableHeroes,0),MATCH(INDEX(ChatList,MATCH($AJ3,ChatHeroList,0),2),VeryBigTableChatRow,0))+calculator!$D$3+calculator!$E$3,"")</f>
        <v>5</v>
      </c>
      <c r="EO3" s="152">
        <f t="array" ref="EO3">IF(calculator!$I$5="",INDEX(VeryBigTable,MATCH(EO$1,VeryBigTableHeroes,0),MATCH(INDEX(ChatList,MATCH($AJ3,ChatHeroList,0),2),VeryBigTableChatRow,0))+calculator!$D$3+calculator!$E$3,"")</f>
        <v>3</v>
      </c>
      <c r="EP3" s="152">
        <f t="array" ref="EP3">IF(calculator!$I$5="",INDEX(VeryBigTable,MATCH(EP$1,VeryBigTableHeroes,0),MATCH(INDEX(ChatList,MATCH($AJ3,ChatHeroList,0),2),VeryBigTableChatRow,0))+calculator!$D$3+calculator!$E$3,"")</f>
        <v>3</v>
      </c>
      <c r="EQ3" s="152">
        <f t="array" ref="EQ3">IF(calculator!$I$5="",INDEX(VeryBigTable,MATCH(EQ$1,VeryBigTableHeroes,0),MATCH(INDEX(ChatList,MATCH($AJ3,ChatHeroList,0),2),VeryBigTableChatRow,0))+calculator!$D$3+calculator!$E$3,"")</f>
        <v>3</v>
      </c>
      <c r="ER3" s="152">
        <f t="array" ref="ER3">IF(calculator!$I$5="",INDEX(VeryBigTable,MATCH(ER$1,VeryBigTableHeroes,0),MATCH(INDEX(ChatList,MATCH($AJ3,ChatHeroList,0),2),VeryBigTableChatRow,0))+calculator!$D$3+calculator!$E$3,"")</f>
        <v>4</v>
      </c>
      <c r="ES3" s="152">
        <f t="array" ref="ES3">IF(calculator!$I$5="",INDEX(VeryBigTable,MATCH(ES$1,VeryBigTableHeroes,0),MATCH(INDEX(ChatList,MATCH($AJ3,ChatHeroList,0),2),VeryBigTableChatRow,0))+calculator!$D$3+calculator!$E$3,"")</f>
        <v>3</v>
      </c>
      <c r="ET3" s="152">
        <f t="array" ref="ET3">IF(calculator!$I$5="",INDEX(VeryBigTable,MATCH(ET$1,VeryBigTableHeroes,0),MATCH(INDEX(ChatList,MATCH($AJ3,ChatHeroList,0),2),VeryBigTableChatRow,0))+calculator!$D$3+calculator!$E$3,"")</f>
        <v>3</v>
      </c>
      <c r="EU3" s="152">
        <f t="array" ref="EU3">IF(calculator!$I$5="",INDEX(VeryBigTable,MATCH(EU$1,VeryBigTableHeroes,0),MATCH(INDEX(ChatList,MATCH($AJ3,ChatHeroList,0),2),VeryBigTableChatRow,0))+calculator!$D$3+calculator!$E$3,"")</f>
        <v>5</v>
      </c>
      <c r="EV3" s="152">
        <f t="array" ref="EV3">IF(calculator!$I$5="",INDEX(VeryBigTable,MATCH(EV$1,VeryBigTableHeroes,0),MATCH(INDEX(ChatList,MATCH($AJ3,ChatHeroList,0),2),VeryBigTableChatRow,0))+calculator!$D$3+calculator!$E$3,"")</f>
        <v>5</v>
      </c>
      <c r="EW3" s="152">
        <f t="array" ref="EW3">IF(calculator!$I$5="",INDEX(VeryBigTable,MATCH(EW$1,VeryBigTableHeroes,0),MATCH(INDEX(ChatList,MATCH($AJ3,ChatHeroList,0),2),VeryBigTableChatRow,0))+calculator!$D$3+calculator!$E$3,"")</f>
        <v>4</v>
      </c>
      <c r="EX3" s="152">
        <f t="array" ref="EX3">IF(calculator!$I$5="",INDEX(VeryBigTable,MATCH(EX$1,VeryBigTableHeroes,0),MATCH(INDEX(ChatList,MATCH($AJ3,ChatHeroList,0),2),VeryBigTableChatRow,0))+calculator!$D$3+calculator!$E$3,"")</f>
        <v>5</v>
      </c>
      <c r="EY3" s="152">
        <f t="array" ref="EY3">IF(calculator!$I$5="",INDEX(VeryBigTable,MATCH(EY$1,VeryBigTableHeroes,0),MATCH(INDEX(ChatList,MATCH($AJ3,ChatHeroList,0),2),VeryBigTableChatRow,0))+calculator!$D$3+calculator!$E$3,"")</f>
        <v>6</v>
      </c>
      <c r="EZ3" s="152">
        <f t="array" ref="EZ3">IF(calculator!$I$5="",INDEX(VeryBigTable,MATCH(EZ$1,VeryBigTableHeroes,0),MATCH(INDEX(ChatList,MATCH($AJ3,ChatHeroList,0),2),VeryBigTableChatRow,0))+calculator!$D$3+calculator!$E$3,"")</f>
        <v>6</v>
      </c>
      <c r="FA3" s="152">
        <f t="array" ref="FA3">IF(calculator!$I$5="",INDEX(VeryBigTable,MATCH(FA$1,VeryBigTableHeroes,0),MATCH(INDEX(ChatList,MATCH($AJ3,ChatHeroList,0),2),VeryBigTableChatRow,0))+calculator!$D$3+calculator!$E$3,"")</f>
        <v>2</v>
      </c>
      <c r="FB3" s="152">
        <f t="array" ref="FB3">IF(calculator!$I$5="",INDEX(VeryBigTable,MATCH(FB$1,VeryBigTableHeroes,0),MATCH(INDEX(ChatList,MATCH($AJ3,ChatHeroList,0),2),VeryBigTableChatRow,0))+calculator!$D$3+calculator!$E$3,"")</f>
        <v>5</v>
      </c>
    </row>
    <row r="4" spans="1:158">
      <c r="A4" s="80" t="str">
        <v>Aither</v>
      </c>
      <c r="B4" s="142" t="e">
        <f ca="1"/>
        <v>#NAME?</v>
      </c>
      <c r="D4" s="23" t="s">
        <v>150</v>
      </c>
      <c r="E4" t="e">
        <f t="shared" ca="1" si="1"/>
        <v>#NAME?</v>
      </c>
      <c r="F4" s="143">
        <f t="array" ref="F4">IF(calculator!$I$5="",INDEX(VeryBigTable,MATCH(F$1,VeryBigTableHeroes,0),MATCH(INDEX(ChatList,MATCH($D4,ChatHeroList,0),1),VeryBigTableChatRow)),"")</f>
        <v>2</v>
      </c>
      <c r="G4" s="143">
        <f t="array" ref="G4">IF(calculator!$I$5="",INDEX(VeryBigTable,MATCH(G$1,VeryBigTableHeroes,0),MATCH(INDEX(ChatList,MATCH($D4,ChatHeroList,0),1),VeryBigTableChatRow)),"")</f>
        <v>-3</v>
      </c>
      <c r="H4" s="143">
        <f t="array" ref="H4">IF(calculator!$I$5="",INDEX(VeryBigTable,MATCH(H$1,VeryBigTableHeroes,0),MATCH(INDEX(ChatList,MATCH($D4,ChatHeroList,0),1),VeryBigTableChatRow)),"")</f>
        <v>3</v>
      </c>
      <c r="I4" s="143">
        <f>IF(calculator!$I$5="",SUM(F4:H4),"")</f>
        <v>2</v>
      </c>
      <c r="J4" s="23" t="s">
        <v>150</v>
      </c>
      <c r="K4" s="23" t="e">
        <f t="shared" ca="1" si="2"/>
        <v>#NAME?</v>
      </c>
      <c r="L4" s="23" t="e">
        <f t="array" ref="L4">IF(calculator!$I$5="",INDEX(VeryBigTable,MATCH(L$1,VeryBigTableHeroes,0),MATCH(INDEX(ChatList,MATCH($J4,ChatHeroList,0),2),VeryBigTableChatRow)),"")</f>
        <v>#N/A</v>
      </c>
      <c r="M4" s="23" t="e">
        <f t="array" ref="M4">IF(calculator!$I$5="",INDEX(VeryBigTable,MATCH(M$1,VeryBigTableHeroes,0),MATCH(INDEX(ChatList,MATCH($J4,ChatHeroList,0),2),VeryBigTableChatRow)),"")</f>
        <v>#N/A</v>
      </c>
      <c r="N4" s="23" t="e">
        <f t="array" ref="N4">IF(calculator!$I$5="",INDEX(VeryBigTable,MATCH(N$1,VeryBigTableHeroes,0),MATCH(INDEX(ChatList,MATCH($J4,ChatHeroList,0),2),VeryBigTableChatRow)),"")</f>
        <v>#N/A</v>
      </c>
      <c r="O4" s="23" t="e">
        <f>IF(calculator!$I$5="",SUM(L4:N4),"")</f>
        <v>#N/A</v>
      </c>
      <c r="P4" s="149" t="s">
        <v>137</v>
      </c>
      <c r="Q4" s="125" t="e">
        <f ca="1">_xludf.CONCAT(P4,"1")</f>
        <v>#NAME?</v>
      </c>
      <c r="R4" s="149">
        <f t="array" ref="R4">IF(calculator!$I$5="",INDEX(VeryBigTable,MATCH(R$1,VeryBigTableHeroes,0),MATCH(INDEX(ChatList,MATCH($P4,ChatHeroList,0),1),VeryBigTableChatRow)),"")</f>
        <v>2</v>
      </c>
      <c r="S4" s="149">
        <f t="array" ref="S4">IF(calculator!$I$5="",INDEX(VeryBigTable,MATCH(S$1,VeryBigTableHeroes,0),MATCH(INDEX(ChatList,MATCH($P4,ChatHeroList,0),1),VeryBigTableChatRow)),"")</f>
        <v>-3</v>
      </c>
      <c r="T4" s="149">
        <f t="array" ref="T4">IF(calculator!$I$5="",INDEX(VeryBigTable,MATCH(T$1,VeryBigTableHeroes,0),MATCH(INDEX(ChatList,MATCH($P4,ChatHeroList,0),1),VeryBigTableChatRow)),"")</f>
        <v>3</v>
      </c>
      <c r="U4" s="149">
        <f>IF(calculator!$I$5="",SUM(R4:T4),"")</f>
        <v>2</v>
      </c>
      <c r="X4" s="5"/>
      <c r="Y4" s="33">
        <f>MATCH(LARGE(calculator!G2:G9,1),calculator!G2:G9,0)</f>
        <v>1</v>
      </c>
      <c r="Z4" s="5" t="str">
        <f t="array" ref="Z4">INDEX(calculator!B2:B9,MATCH(LARGE(calculator!G2:G9,1),calculator!G2:G9,0))</f>
        <v>Happy Memory</v>
      </c>
      <c r="AA4" s="17">
        <f>IF(MATCH(LARGE(calculator!G2:G9,1),calculator!G2:G9,0)=1,1,QUOTIENT(MATCH(LARGE(calculator!G2:G9,1),calculator!G2:G9,0),2))</f>
        <v>1</v>
      </c>
      <c r="AB4" s="5" t="str">
        <f t="array" ref="AB4">INDEX(calculator!I2:I5,IF(MATCH(LARGE(calculator!G2:G9,1),calculator!G2:G9,0)=1,1,QUOTIENT(MATCH(LARGE(calculator!G2:G9,1),calculator!G2:G9,0),2)))</f>
        <v>Bellona</v>
      </c>
      <c r="AC4" s="4"/>
      <c r="AD4" s="17"/>
      <c r="AE4" s="151" t="str">
        <f ca="1">IFERROR(__xludf.DUMMYFUNCTION("""COMPUTED_VALUE"""),"Basar")</f>
        <v>Basar</v>
      </c>
      <c r="AF4" s="5" t="str">
        <f ca="1">IFERROR(__xludf.DUMMYFUNCTION("""COMPUTED_VALUE"""),"Cidd")</f>
        <v>Cidd</v>
      </c>
      <c r="AG4" s="17" t="s">
        <v>598</v>
      </c>
      <c r="AH4" s="171"/>
      <c r="AI4" s="134" t="str">
        <f t="shared" si="0"/>
        <v/>
      </c>
      <c r="AJ4" s="5" t="str">
        <f>calculator!I3</f>
        <v>Diene</v>
      </c>
      <c r="AK4" s="152">
        <f t="array" ref="AK4">IF(calculator!$I$5="",INDEX(VeryBigTable,MATCH(AK$1,VeryBigTableHeroes,0),MATCH(INDEX(ChatList,MATCH($AJ4,ChatHeroList,0),1),VeryBigTableChatRow,0))+calculator!$C$4+calculator!$E$4,"")</f>
        <v>-6</v>
      </c>
      <c r="AL4" s="152">
        <f t="array" ref="AL4">IF(calculator!$I$5="",INDEX(VeryBigTable,MATCH(AL$1,VeryBigTableHeroes,0),MATCH(INDEX(ChatList,MATCH($AJ4,ChatHeroList,0),1),VeryBigTableChatRow,0))+calculator!$C$4+calculator!$E$4,"")</f>
        <v>-3</v>
      </c>
      <c r="AM4" s="153">
        <f t="array" ref="AM4">IF(calculator!$I$5="",INDEX(VeryBigTable,MATCH(AM$1,VeryBigTableHeroes,0),MATCH(INDEX(ChatList,MATCH($AJ4,ChatHeroList,0),1),VeryBigTableChatRow,0))+calculator!$C$4+calculator!$E$4,"")</f>
        <v>-4</v>
      </c>
      <c r="AN4" s="152">
        <f t="array" ref="AN4">IF(calculator!$I$5="",INDEX(VeryBigTable,MATCH(AN$1,VeryBigTableHeroes,0),MATCH(INDEX(ChatList,MATCH($AJ4,ChatHeroList,0),1),VeryBigTableChatRow,0))+calculator!$C$4+calculator!$E$4,"")</f>
        <v>2</v>
      </c>
      <c r="AO4" s="152">
        <f t="array" ref="AO4">IF(calculator!$I$5="",INDEX(VeryBigTable,MATCH(AO$1,VeryBigTableHeroes,0),MATCH(INDEX(ChatList,MATCH($AJ4,ChatHeroList,0),1),VeryBigTableChatRow,0))+calculator!$C$4+calculator!$E$4,"")</f>
        <v>1</v>
      </c>
      <c r="AP4" s="152">
        <f t="array" ref="AP4">IF(calculator!$I$5="",INDEX(VeryBigTable,MATCH(AP$1,VeryBigTableHeroes,0),MATCH(INDEX(ChatList,MATCH($AJ4,ChatHeroList,0),1),VeryBigTableChatRow,0))+calculator!$C$4+calculator!$E$4,"")</f>
        <v>-2</v>
      </c>
      <c r="AQ4" s="152">
        <f t="array" ref="AQ4">IF(calculator!$I$5="",INDEX(VeryBigTable,MATCH(AQ$1,VeryBigTableHeroes,0),MATCH(INDEX(ChatList,MATCH($AJ4,ChatHeroList,0),1),VeryBigTableChatRow,0))+calculator!$C$4+calculator!$E$4,"")</f>
        <v>3</v>
      </c>
      <c r="AR4" s="152">
        <f t="array" ref="AR4">IF(calculator!$I$5="",INDEX(VeryBigTable,MATCH(AR$1,VeryBigTableHeroes,0),MATCH(INDEX(ChatList,MATCH($AJ4,ChatHeroList,0),1),VeryBigTableChatRow,0))+calculator!$C$4+calculator!$E$4,"")</f>
        <v>0</v>
      </c>
      <c r="AS4" s="152">
        <f t="array" ref="AS4">IF(calculator!$I$5="",INDEX(VeryBigTable,MATCH(AS$1,VeryBigTableHeroes,0),MATCH(INDEX(ChatList,MATCH($AJ4,ChatHeroList,0),1),VeryBigTableChatRow,0))+calculator!$C$4+calculator!$E$4,"")</f>
        <v>4</v>
      </c>
      <c r="AT4" s="152">
        <f t="array" ref="AT4">IF(calculator!$I$5="",INDEX(VeryBigTable,MATCH(AT$1,VeryBigTableHeroes,0),MATCH(INDEX(ChatList,MATCH($AJ4,ChatHeroList,0),1),VeryBigTableChatRow,0))+calculator!$C$4+calculator!$E$4,"")</f>
        <v>-5</v>
      </c>
      <c r="AU4" s="152">
        <f t="array" ref="AU4">IF(calculator!$I$5="",INDEX(VeryBigTable,MATCH(AU$1,VeryBigTableHeroes,0),MATCH(INDEX(ChatList,MATCH($AJ4,ChatHeroList,0),1),VeryBigTableChatRow,0))+calculator!$C$4+calculator!$E$4,"")</f>
        <v>0</v>
      </c>
      <c r="AV4" s="152">
        <f t="array" ref="AV4">IF(calculator!$I$5="",INDEX(VeryBigTable,MATCH(AV$1,VeryBigTableHeroes,0),MATCH(INDEX(ChatList,MATCH($AJ4,ChatHeroList,0),1),VeryBigTableChatRow,0))+calculator!$C$4+calculator!$E$4,"")</f>
        <v>-1</v>
      </c>
      <c r="AW4" s="152">
        <f t="array" ref="AW4">IF(calculator!$I$5="",INDEX(VeryBigTable,MATCH(AW$1,VeryBigTableHeroes,0),MATCH(INDEX(ChatList,MATCH($AJ4,ChatHeroList,0),1),VeryBigTableChatRow,0))+calculator!$C$4+calculator!$E$4,"")</f>
        <v>-1</v>
      </c>
      <c r="AX4" s="152">
        <f t="array" ref="AX4">IF(calculator!$I$5="",INDEX(VeryBigTable,MATCH(AX$1,VeryBigTableHeroes,0),MATCH(INDEX(ChatList,MATCH($AJ4,ChatHeroList,0),1),VeryBigTableChatRow,0))+calculator!$C$4+calculator!$E$4,"")</f>
        <v>-3</v>
      </c>
      <c r="AY4" s="152">
        <f t="array" ref="AY4">IF(calculator!$I$5="",INDEX(VeryBigTable,MATCH(AY$1,VeryBigTableHeroes,0),MATCH(INDEX(ChatList,MATCH($AJ4,ChatHeroList,0),1),VeryBigTableChatRow,0))+calculator!$C$4+calculator!$E$4,"")</f>
        <v>3</v>
      </c>
      <c r="AZ4" s="152">
        <f t="array" ref="AZ4">IF(calculator!$I$5="",INDEX(VeryBigTable,MATCH(AZ$1,VeryBigTableHeroes,0),MATCH(INDEX(ChatList,MATCH($AJ4,ChatHeroList,0),1),VeryBigTableChatRow,0))+calculator!$C$4+calculator!$E$4,"")</f>
        <v>3</v>
      </c>
      <c r="BA4" s="152">
        <f t="array" ref="BA4">IF(calculator!$I$5="",INDEX(VeryBigTable,MATCH(BA$1,VeryBigTableHeroes,0),MATCH(INDEX(ChatList,MATCH($AJ4,ChatHeroList,0),1),VeryBigTableChatRow,0))+calculator!$C$4+calculator!$E$4,"")</f>
        <v>2</v>
      </c>
      <c r="BB4" s="152">
        <f t="array" ref="BB4">IF(calculator!$I$5="",INDEX(VeryBigTable,MATCH(BB$1,VeryBigTableHeroes,0),MATCH(INDEX(ChatList,MATCH($AJ4,ChatHeroList,0),1),VeryBigTableChatRow,0))+calculator!$C$4+calculator!$E$4,"")</f>
        <v>-1</v>
      </c>
      <c r="BC4" s="152">
        <f t="array" ref="BC4">IF(calculator!$I$5="",INDEX(VeryBigTable,MATCH(BC$1,VeryBigTableHeroes,0),MATCH(INDEX(ChatList,MATCH($AJ4,ChatHeroList,0),1),VeryBigTableChatRow,0))+calculator!$C$4+calculator!$E$4,"")</f>
        <v>-1</v>
      </c>
      <c r="BD4" s="152">
        <f t="array" ref="BD4">IF(calculator!$I$5="",INDEX(VeryBigTable,MATCH(BD$1,VeryBigTableHeroes,0),MATCH(INDEX(ChatList,MATCH($AJ4,ChatHeroList,0),1),VeryBigTableChatRow,0))+calculator!$C$4+calculator!$E$4,"")</f>
        <v>2</v>
      </c>
      <c r="BE4" s="152">
        <f t="array" ref="BE4">IF(calculator!$I$5="",INDEX(VeryBigTable,MATCH(BE$1,VeryBigTableHeroes,0),MATCH(INDEX(ChatList,MATCH($AJ4,ChatHeroList,0),1),VeryBigTableChatRow,0))+calculator!$C$4+calculator!$E$4,"")</f>
        <v>-3</v>
      </c>
      <c r="BF4" s="152">
        <f t="array" ref="BF4">IF(calculator!$I$5="",INDEX(VeryBigTable,MATCH(BF$1,VeryBigTableHeroes,0),MATCH(INDEX(ChatList,MATCH($AJ4,ChatHeroList,0),1),VeryBigTableChatRow,0))+calculator!$C$4+calculator!$E$4,"")</f>
        <v>5</v>
      </c>
      <c r="BG4" s="152">
        <f t="array" ref="BG4">IF(calculator!$I$5="",INDEX(VeryBigTable,MATCH(BG$1,VeryBigTableHeroes,0),MATCH(INDEX(ChatList,MATCH($AJ4,ChatHeroList,0),1),VeryBigTableChatRow,0))+calculator!$C$4+calculator!$E$4,"")</f>
        <v>-2</v>
      </c>
      <c r="BH4" s="152">
        <f t="array" ref="BH4">IF(calculator!$I$5="",INDEX(VeryBigTable,MATCH(BH$1,VeryBigTableHeroes,0),MATCH(INDEX(ChatList,MATCH($AJ4,ChatHeroList,0),1),VeryBigTableChatRow,0))+calculator!$C$4+calculator!$E$4,"")</f>
        <v>-3</v>
      </c>
      <c r="BI4" s="152">
        <f t="array" ref="BI4">IF(calculator!$I$5="",INDEX(VeryBigTable,MATCH(BI$1,VeryBigTableHeroes,0),MATCH(INDEX(ChatList,MATCH($AJ4,ChatHeroList,0),1),VeryBigTableChatRow,0))+calculator!$C$4+calculator!$E$4,"")</f>
        <v>3</v>
      </c>
      <c r="BJ4" s="152">
        <f t="array" ref="BJ4">IF(calculator!$I$5="",INDEX(VeryBigTable,MATCH(BJ$1,VeryBigTableHeroes,0),MATCH(INDEX(ChatList,MATCH($AJ4,ChatHeroList,0),1),VeryBigTableChatRow,0))+calculator!$C$4+calculator!$E$4,"")</f>
        <v>5</v>
      </c>
      <c r="BK4" s="152">
        <f t="array" ref="BK4">IF(calculator!$I$5="",INDEX(VeryBigTable,MATCH(BK$1,VeryBigTableHeroes,0),MATCH(INDEX(ChatList,MATCH($AJ4,ChatHeroList,0),1),VeryBigTableChatRow,0))+calculator!$C$4+calculator!$E$4,"")</f>
        <v>0</v>
      </c>
      <c r="BL4" s="152">
        <f t="array" ref="BL4">IF(calculator!$I$5="",INDEX(VeryBigTable,MATCH(BL$1,VeryBigTableHeroes,0),MATCH(INDEX(ChatList,MATCH($AJ4,ChatHeroList,0),1),VeryBigTableChatRow,0))+calculator!$C$4+calculator!$E$4,"")</f>
        <v>-6</v>
      </c>
      <c r="BM4" s="152">
        <f t="array" ref="BM4">IF(calculator!$I$5="",INDEX(VeryBigTable,MATCH(BM$1,VeryBigTableHeroes,0),MATCH(INDEX(ChatList,MATCH($AJ4,ChatHeroList,0),1),VeryBigTableChatRow,0))+calculator!$C$4+calculator!$E$4,"")</f>
        <v>-4</v>
      </c>
      <c r="BN4" s="152">
        <f t="array" ref="BN4">IF(calculator!$I$5="",INDEX(VeryBigTable,MATCH(BN$1,VeryBigTableHeroes,0),MATCH(INDEX(ChatList,MATCH($AJ4,ChatHeroList,0),1),VeryBigTableChatRow,0))+calculator!$C$4+calculator!$E$4,"")</f>
        <v>0</v>
      </c>
      <c r="BO4" s="152">
        <f t="array" ref="BO4">IF(calculator!$I$5="",INDEX(VeryBigTable,MATCH(BO$1,VeryBigTableHeroes,0),MATCH(INDEX(ChatList,MATCH($AJ4,ChatHeroList,0),1),VeryBigTableChatRow,0))+calculator!$C$4+calculator!$E$4,"")</f>
        <v>-3</v>
      </c>
      <c r="BP4" s="152">
        <f t="array" ref="BP4">IF(calculator!$I$5="",INDEX(VeryBigTable,MATCH(BP$1,VeryBigTableHeroes,0),MATCH(INDEX(ChatList,MATCH($AJ4,ChatHeroList,0),1),VeryBigTableChatRow,0))+calculator!$C$4+calculator!$E$4,"")</f>
        <v>-3</v>
      </c>
      <c r="BQ4" s="152">
        <f t="array" ref="BQ4">IF(calculator!$I$5="",INDEX(VeryBigTable,MATCH(BQ$1,VeryBigTableHeroes,0),MATCH(INDEX(ChatList,MATCH($AJ4,ChatHeroList,0),1),VeryBigTableChatRow,0))+calculator!$C$4+calculator!$E$4,"")</f>
        <v>1</v>
      </c>
      <c r="BR4" s="152">
        <f t="array" ref="BR4">IF(calculator!$I$5="",INDEX(VeryBigTable,MATCH(BR$1,VeryBigTableHeroes,0),MATCH(INDEX(ChatList,MATCH($AJ4,ChatHeroList,0),1),VeryBigTableChatRow,0))+calculator!$C$4+calculator!$E$4,"")</f>
        <v>0</v>
      </c>
      <c r="BS4" s="152">
        <f t="array" ref="BS4">IF(calculator!$I$5="",INDEX(VeryBigTable,MATCH(BS$1,VeryBigTableHeroes,0),MATCH(INDEX(ChatList,MATCH($AJ4,ChatHeroList,0),1),VeryBigTableChatRow,0))+calculator!$C$4+calculator!$E$4,"")</f>
        <v>-2</v>
      </c>
      <c r="BT4" s="152">
        <f t="array" ref="BT4">IF(calculator!$I$5="",INDEX(VeryBigTable,MATCH(BT$1,VeryBigTableHeroes,0),MATCH(INDEX(ChatList,MATCH($AJ4,ChatHeroList,0),1),VeryBigTableChatRow,0))+calculator!$C$4+calculator!$E$4,"")</f>
        <v>1</v>
      </c>
      <c r="BU4" s="152">
        <f t="array" ref="BU4">IF(calculator!$I$5="",INDEX(VeryBigTable,MATCH(BU$1,VeryBigTableHeroes,0),MATCH(INDEX(ChatList,MATCH($AJ4,ChatHeroList,0),1),VeryBigTableChatRow,0))+calculator!$C$4+calculator!$E$4,"")</f>
        <v>0</v>
      </c>
      <c r="BV4" s="152">
        <f t="array" ref="BV4">IF(calculator!$I$5="",INDEX(VeryBigTable,MATCH(BV$1,VeryBigTableHeroes,0),MATCH(INDEX(ChatList,MATCH($AJ4,ChatHeroList,0),1),VeryBigTableChatRow,0))+calculator!$C$4+calculator!$E$4,"")</f>
        <v>0</v>
      </c>
      <c r="BW4" s="152">
        <f t="array" ref="BW4">IF(calculator!$I$5="",INDEX(VeryBigTable,MATCH(BW$1,VeryBigTableHeroes,0),MATCH(INDEX(ChatList,MATCH($AJ4,ChatHeroList,0),1),VeryBigTableChatRow,0))+calculator!$C$4+calculator!$E$4,"")</f>
        <v>-3</v>
      </c>
      <c r="BX4" s="152">
        <f t="array" ref="BX4">IF(calculator!$I$5="",INDEX(VeryBigTable,MATCH(BX$1,VeryBigTableHeroes,0),MATCH(INDEX(ChatList,MATCH($AJ4,ChatHeroList,0),1),VeryBigTableChatRow,0))+calculator!$C$4+calculator!$E$4,"")</f>
        <v>2</v>
      </c>
      <c r="BY4" s="152">
        <f t="array" ref="BY4">IF(calculator!$I$5="",INDEX(VeryBigTable,MATCH(BY$1,VeryBigTableHeroes,0),MATCH(INDEX(ChatList,MATCH($AJ4,ChatHeroList,0),1),VeryBigTableChatRow,0))+calculator!$C$4+calculator!$E$4,"")</f>
        <v>-1</v>
      </c>
      <c r="BZ4" s="152">
        <f t="array" ref="BZ4">IF(calculator!$I$5="",INDEX(VeryBigTable,MATCH(BZ$1,VeryBigTableHeroes,0),MATCH(INDEX(ChatList,MATCH($AJ4,ChatHeroList,0),1),VeryBigTableChatRow,0))+calculator!$C$4+calculator!$E$4,"")</f>
        <v>-1</v>
      </c>
      <c r="CA4" s="152">
        <f t="array" ref="CA4">IF(calculator!$I$5="",INDEX(VeryBigTable,MATCH(CA$1,VeryBigTableHeroes,0),MATCH(INDEX(ChatList,MATCH($AJ4,ChatHeroList,0),1),VeryBigTableChatRow,0))+calculator!$C$4+calculator!$E$4,"")</f>
        <v>-6</v>
      </c>
      <c r="CB4" s="152">
        <f t="array" ref="CB4">IF(calculator!$I$5="",INDEX(VeryBigTable,MATCH(CB$1,VeryBigTableHeroes,0),MATCH(INDEX(ChatList,MATCH($AJ4,ChatHeroList,0),1),VeryBigTableChatRow,0))+calculator!$C$4+calculator!$E$4,"")</f>
        <v>-3</v>
      </c>
      <c r="CC4" s="152">
        <f t="array" ref="CC4">IF(calculator!$I$5="",INDEX(VeryBigTable,MATCH(CC$1,VeryBigTableHeroes,0),MATCH(INDEX(ChatList,MATCH($AJ4,ChatHeroList,0),1),VeryBigTableChatRow,0))+calculator!$C$4+calculator!$E$4,"")</f>
        <v>-3</v>
      </c>
      <c r="CD4" s="152">
        <f t="array" ref="CD4">IF(calculator!$I$5="",INDEX(VeryBigTable,MATCH(CD$1,VeryBigTableHeroes,0),MATCH(INDEX(ChatList,MATCH($AJ4,ChatHeroList,0),1),VeryBigTableChatRow,0))+calculator!$C$4+calculator!$E$4,"")</f>
        <v>-2</v>
      </c>
      <c r="CE4" s="152">
        <f t="array" ref="CE4">IF(calculator!$I$5="",INDEX(VeryBigTable,MATCH(CE$1,VeryBigTableHeroes,0),MATCH(INDEX(ChatList,MATCH($AJ4,ChatHeroList,0),1),VeryBigTableChatRow,0))+calculator!$C$4+calculator!$E$4,"")</f>
        <v>4</v>
      </c>
      <c r="CF4" s="152">
        <f t="array" ref="CF4">IF(calculator!$I$5="",INDEX(VeryBigTable,MATCH(CF$1,VeryBigTableHeroes,0),MATCH(INDEX(ChatList,MATCH($AJ4,ChatHeroList,0),1),VeryBigTableChatRow,0))+calculator!$C$4+calculator!$E$4,"")</f>
        <v>-1</v>
      </c>
      <c r="CG4" s="152">
        <f t="array" ref="CG4">IF(calculator!$I$5="",INDEX(VeryBigTable,MATCH(CG$1,VeryBigTableHeroes,0),MATCH(INDEX(ChatList,MATCH($AJ4,ChatHeroList,0),1),VeryBigTableChatRow,0))+calculator!$C$4+calculator!$E$4,"")</f>
        <v>-1</v>
      </c>
      <c r="CH4" s="152">
        <f t="array" ref="CH4">IF(calculator!$I$5="",INDEX(VeryBigTable,MATCH(CH$1,VeryBigTableHeroes,0),MATCH(INDEX(ChatList,MATCH($AJ4,ChatHeroList,0),1),VeryBigTableChatRow,0))+calculator!$C$4+calculator!$E$4,"")</f>
        <v>5</v>
      </c>
      <c r="CI4" s="152">
        <f t="array" ref="CI4">IF(calculator!$I$5="",INDEX(VeryBigTable,MATCH(CI$1,VeryBigTableHeroes,0),MATCH(INDEX(ChatList,MATCH($AJ4,ChatHeroList,0),1),VeryBigTableChatRow,0))+calculator!$C$4+calculator!$E$4,"")</f>
        <v>3</v>
      </c>
      <c r="CJ4" s="152">
        <f t="array" ref="CJ4">IF(calculator!$I$5="",INDEX(VeryBigTable,MATCH(CJ$1,VeryBigTableHeroes,0),MATCH(INDEX(ChatList,MATCH($AJ4,ChatHeroList,0),1),VeryBigTableChatRow,0))+calculator!$C$4+calculator!$E$4,"")</f>
        <v>-2</v>
      </c>
      <c r="CK4" s="152">
        <f t="array" ref="CK4">IF(calculator!$I$5="",INDEX(VeryBigTable,MATCH(CK$1,VeryBigTableHeroes,0),MATCH(INDEX(ChatList,MATCH($AJ4,ChatHeroList,0),1),VeryBigTableChatRow,0))+calculator!$C$4+calculator!$E$4,"")</f>
        <v>5</v>
      </c>
      <c r="CL4" s="152">
        <f t="array" ref="CL4">IF(calculator!$I$5="",INDEX(VeryBigTable,MATCH(CL$1,VeryBigTableHeroes,0),MATCH(INDEX(ChatList,MATCH($AJ4,ChatHeroList,0),1),VeryBigTableChatRow,0))+calculator!$C$4+calculator!$E$4,"")</f>
        <v>1</v>
      </c>
      <c r="CM4" s="152">
        <f t="array" ref="CM4">IF(calculator!$I$5="",INDEX(VeryBigTable,MATCH(CM$1,VeryBigTableHeroes,0),MATCH(INDEX(ChatList,MATCH($AJ4,ChatHeroList,0),1),VeryBigTableChatRow,0))+calculator!$C$4+calculator!$E$4,"")</f>
        <v>-2</v>
      </c>
      <c r="CN4" s="152">
        <f t="array" ref="CN4">IF(calculator!$I$5="",INDEX(VeryBigTable,MATCH(CN$1,VeryBigTableHeroes,0),MATCH(INDEX(ChatList,MATCH($AJ4,ChatHeroList,0),1),VeryBigTableChatRow,0))+calculator!$C$4+calculator!$E$4,"")</f>
        <v>2</v>
      </c>
      <c r="CO4" s="152">
        <f t="array" ref="CO4">IF(calculator!$I$5="",INDEX(VeryBigTable,MATCH(CO$1,VeryBigTableHeroes,0),MATCH(INDEX(ChatList,MATCH($AJ4,ChatHeroList,0),1),VeryBigTableChatRow,0))+calculator!$C$4+calculator!$E$4,"")</f>
        <v>5</v>
      </c>
      <c r="CP4" s="152">
        <f t="array" ref="CP4">IF(calculator!$I$5="",INDEX(VeryBigTable,MATCH(CP$1,VeryBigTableHeroes,0),MATCH(INDEX(ChatList,MATCH($AJ4,ChatHeroList,0),1),VeryBigTableChatRow,0))+calculator!$C$4+calculator!$E$4,"")</f>
        <v>2</v>
      </c>
      <c r="CQ4" s="152">
        <f t="array" ref="CQ4">IF(calculator!$I$5="",INDEX(VeryBigTable,MATCH(CQ$1,VeryBigTableHeroes,0),MATCH(INDEX(ChatList,MATCH($AJ4,ChatHeroList,0),1),VeryBigTableChatRow,0))+calculator!$C$4+calculator!$E$4,"")</f>
        <v>-4</v>
      </c>
      <c r="CR4" s="152">
        <f t="array" ref="CR4">IF(calculator!$I$5="",INDEX(VeryBigTable,MATCH(CR$1,VeryBigTableHeroes,0),MATCH(INDEX(ChatList,MATCH($AJ4,ChatHeroList,0),1),VeryBigTableChatRow,0))+calculator!$C$4+calculator!$E$4,"")</f>
        <v>-3</v>
      </c>
      <c r="CS4" s="152">
        <f t="array" ref="CS4">IF(calculator!$I$5="",INDEX(VeryBigTable,MATCH(CS$1,VeryBigTableHeroes,0),MATCH(INDEX(ChatList,MATCH($AJ4,ChatHeroList,0),1),VeryBigTableChatRow,0))+calculator!$C$4+calculator!$E$4,"")</f>
        <v>-3</v>
      </c>
      <c r="CT4" s="152">
        <f t="array" ref="CT4">IF(calculator!$I$5="",INDEX(VeryBigTable,MATCH(CT$1,VeryBigTableHeroes,0),MATCH(INDEX(ChatList,MATCH($AJ4,ChatHeroList,0),1),VeryBigTableChatRow,0))+calculator!$C$4+calculator!$E$4,"")</f>
        <v>-3</v>
      </c>
      <c r="CU4" s="152">
        <f t="array" ref="CU4">IF(calculator!$I$5="",INDEX(VeryBigTable,MATCH(CU$1,VeryBigTableHeroes,0),MATCH(INDEX(ChatList,MATCH($AJ4,ChatHeroList,0),1),VeryBigTableChatRow,0))+calculator!$C$4+calculator!$E$4,"")</f>
        <v>0</v>
      </c>
      <c r="CV4" s="152">
        <f t="array" ref="CV4">IF(calculator!$I$5="",INDEX(VeryBigTable,MATCH(CV$1,VeryBigTableHeroes,0),MATCH(INDEX(ChatList,MATCH($AJ4,ChatHeroList,0),1),VeryBigTableChatRow,0))+calculator!$C$4+calculator!$E$4,"")</f>
        <v>-3</v>
      </c>
      <c r="CW4" s="152">
        <f t="array" ref="CW4">IF(calculator!$I$5="",INDEX(VeryBigTable,MATCH(CW$1,VeryBigTableHeroes,0),MATCH(INDEX(ChatList,MATCH($AJ4,ChatHeroList,0),1),VeryBigTableChatRow,0))+calculator!$C$4+calculator!$E$4,"")</f>
        <v>-3</v>
      </c>
      <c r="CX4" s="152">
        <f t="array" ref="CX4">IF(calculator!$I$5="",INDEX(VeryBigTable,MATCH(CX$1,VeryBigTableHeroes,0),MATCH(INDEX(ChatList,MATCH($AJ4,ChatHeroList,0),1),VeryBigTableChatRow,0))+calculator!$C$4+calculator!$E$4,"")</f>
        <v>-2</v>
      </c>
      <c r="CY4" s="152">
        <f t="array" ref="CY4">IF(calculator!$I$5="",INDEX(VeryBigTable,MATCH(CY$1,VeryBigTableHeroes,0),MATCH(INDEX(ChatList,MATCH($AJ4,ChatHeroList,0),1),VeryBigTableChatRow,0))+calculator!$C$4+calculator!$E$4,"")</f>
        <v>-3</v>
      </c>
      <c r="CZ4" s="152">
        <f t="array" ref="CZ4">IF(calculator!$I$5="",INDEX(VeryBigTable,MATCH(CZ$1,VeryBigTableHeroes,0),MATCH(INDEX(ChatList,MATCH($AJ4,ChatHeroList,0),1),VeryBigTableChatRow,0))+calculator!$C$4+calculator!$E$4,"")</f>
        <v>-2</v>
      </c>
      <c r="DA4" s="152">
        <f t="array" ref="DA4">IF(calculator!$I$5="",INDEX(VeryBigTable,MATCH(DA$1,VeryBigTableHeroes,0),MATCH(INDEX(ChatList,MATCH($AJ4,ChatHeroList,0),1),VeryBigTableChatRow,0))+calculator!$C$4+calculator!$E$4,"")</f>
        <v>-6</v>
      </c>
      <c r="DB4" s="152">
        <f t="array" ref="DB4">IF(calculator!$I$5="",INDEX(VeryBigTable,MATCH(DB$1,VeryBigTableHeroes,0),MATCH(INDEX(ChatList,MATCH($AJ4,ChatHeroList,0),1),VeryBigTableChatRow,0))+calculator!$C$4+calculator!$E$4,"")</f>
        <v>-3</v>
      </c>
      <c r="DC4" s="152">
        <f t="array" ref="DC4">IF(calculator!$I$5="",INDEX(VeryBigTable,MATCH(DC$1,VeryBigTableHeroes,0),MATCH(INDEX(ChatList,MATCH($AJ4,ChatHeroList,0),1),VeryBigTableChatRow,0))+calculator!$C$4+calculator!$E$4,"")</f>
        <v>5</v>
      </c>
      <c r="DD4" s="152">
        <f t="array" ref="DD4">IF(calculator!$I$5="",INDEX(VeryBigTable,MATCH(DD$1,VeryBigTableHeroes,0),MATCH(INDEX(ChatList,MATCH($AJ4,ChatHeroList,0),1),VeryBigTableChatRow,0))+calculator!$C$4+calculator!$E$4,"")</f>
        <v>-4</v>
      </c>
      <c r="DE4" s="152">
        <f t="array" ref="DE4">IF(calculator!$I$5="",INDEX(VeryBigTable,MATCH(DE$1,VeryBigTableHeroes,0),MATCH(INDEX(ChatList,MATCH($AJ4,ChatHeroList,0),1),VeryBigTableChatRow,0))+calculator!$C$4+calculator!$E$4,"")</f>
        <v>0</v>
      </c>
      <c r="DF4" s="152">
        <f t="array" ref="DF4">IF(calculator!$I$5="",INDEX(VeryBigTable,MATCH(DF$1,VeryBigTableHeroes,0),MATCH(INDEX(ChatList,MATCH($AJ4,ChatHeroList,0),1),VeryBigTableChatRow,0))+calculator!$C$4+calculator!$E$4,"")</f>
        <v>-3</v>
      </c>
      <c r="DG4" s="152">
        <f t="array" ref="DG4">IF(calculator!$I$5="",INDEX(VeryBigTable,MATCH(DG$1,VeryBigTableHeroes,0),MATCH(INDEX(ChatList,MATCH($AJ4,ChatHeroList,0),1),VeryBigTableChatRow,0))+calculator!$C$4+calculator!$E$4,"")</f>
        <v>1</v>
      </c>
      <c r="DH4" s="152">
        <f t="array" ref="DH4">IF(calculator!$I$5="",INDEX(VeryBigTable,MATCH(DH$1,VeryBigTableHeroes,0),MATCH(INDEX(ChatList,MATCH($AJ4,ChatHeroList,0),1),VeryBigTableChatRow,0))+calculator!$C$4+calculator!$E$4,"")</f>
        <v>-2</v>
      </c>
      <c r="DI4" s="152">
        <f t="array" ref="DI4">IF(calculator!$I$5="",INDEX(VeryBigTable,MATCH(DI$1,VeryBigTableHeroes,0),MATCH(INDEX(ChatList,MATCH($AJ4,ChatHeroList,0),1),VeryBigTableChatRow,0))+calculator!$C$4+calculator!$E$4,"")</f>
        <v>5</v>
      </c>
      <c r="DJ4" s="152">
        <f t="array" ref="DJ4">IF(calculator!$I$5="",INDEX(VeryBigTable,MATCH(DJ$1,VeryBigTableHeroes,0),MATCH(INDEX(ChatList,MATCH($AJ4,ChatHeroList,0),1),VeryBigTableChatRow,0))+calculator!$C$4+calculator!$E$4,"")</f>
        <v>3</v>
      </c>
      <c r="DK4" s="152">
        <f t="array" ref="DK4">IF(calculator!$I$5="",INDEX(VeryBigTable,MATCH(DK$1,VeryBigTableHeroes,0),MATCH(INDEX(ChatList,MATCH($AJ4,ChatHeroList,0),1),VeryBigTableChatRow,0))+calculator!$C$4+calculator!$E$4,"")</f>
        <v>-5</v>
      </c>
      <c r="DL4" s="152">
        <f t="array" ref="DL4">IF(calculator!$I$5="",INDEX(VeryBigTable,MATCH(DL$1,VeryBigTableHeroes,0),MATCH(INDEX(ChatList,MATCH($AJ4,ChatHeroList,0),1),VeryBigTableChatRow,0))+calculator!$C$4+calculator!$E$4,"")</f>
        <v>1</v>
      </c>
      <c r="DM4" s="152">
        <f t="array" ref="DM4">IF(calculator!$I$5="",INDEX(VeryBigTable,MATCH(DM$1,VeryBigTableHeroes,0),MATCH(INDEX(ChatList,MATCH($AJ4,ChatHeroList,0),1),VeryBigTableChatRow,0))+calculator!$C$4+calculator!$E$4,"")</f>
        <v>-5</v>
      </c>
      <c r="DN4" s="152">
        <f t="array" ref="DN4">IF(calculator!$I$5="",INDEX(VeryBigTable,MATCH(DN$1,VeryBigTableHeroes,0),MATCH(INDEX(ChatList,MATCH($AJ4,ChatHeroList,0),1),VeryBigTableChatRow,0))+calculator!$C$4+calculator!$E$4,"")</f>
        <v>-1</v>
      </c>
      <c r="DO4" s="152">
        <f t="array" ref="DO4">IF(calculator!$I$5="",INDEX(VeryBigTable,MATCH(DO$1,VeryBigTableHeroes,0),MATCH(INDEX(ChatList,MATCH($AJ4,ChatHeroList,0),1),VeryBigTableChatRow,0))+calculator!$C$4+calculator!$E$4,"")</f>
        <v>4</v>
      </c>
      <c r="DP4" s="152">
        <f t="array" ref="DP4">IF(calculator!$I$5="",INDEX(VeryBigTable,MATCH(DP$1,VeryBigTableHeroes,0),MATCH(INDEX(ChatList,MATCH($AJ4,ChatHeroList,0),1),VeryBigTableChatRow,0))+calculator!$C$4+calculator!$E$4,"")</f>
        <v>0</v>
      </c>
      <c r="DQ4" s="152">
        <f t="array" ref="DQ4">IF(calculator!$I$5="",INDEX(VeryBigTable,MATCH(DQ$1,VeryBigTableHeroes,0),MATCH(INDEX(ChatList,MATCH($AJ4,ChatHeroList,0),1),VeryBigTableChatRow,0))+calculator!$C$4+calculator!$E$4,"")</f>
        <v>1</v>
      </c>
      <c r="DR4" s="152">
        <f t="array" ref="DR4">IF(calculator!$I$5="",INDEX(VeryBigTable,MATCH(DR$1,VeryBigTableHeroes,0),MATCH(INDEX(ChatList,MATCH($AJ4,ChatHeroList,0),1),VeryBigTableChatRow,0))+calculator!$C$4+calculator!$E$4,"")</f>
        <v>-6</v>
      </c>
      <c r="DS4" s="152">
        <f t="array" ref="DS4">IF(calculator!$I$5="",INDEX(VeryBigTable,MATCH(DS$1,VeryBigTableHeroes,0),MATCH(INDEX(ChatList,MATCH($AJ4,ChatHeroList,0),1),VeryBigTableChatRow,0))+calculator!$C$4+calculator!$E$4,"")</f>
        <v>-1</v>
      </c>
      <c r="DT4" s="152">
        <f t="array" ref="DT4">IF(calculator!$I$5="",INDEX(VeryBigTable,MATCH(DT$1,VeryBigTableHeroes,0),MATCH(INDEX(ChatList,MATCH($AJ4,ChatHeroList,0),1),VeryBigTableChatRow,0))+calculator!$C$4+calculator!$E$4,"")</f>
        <v>1</v>
      </c>
      <c r="DU4" s="152">
        <f t="array" ref="DU4">IF(calculator!$I$5="",INDEX(VeryBigTable,MATCH(DU$1,VeryBigTableHeroes,0),MATCH(INDEX(ChatList,MATCH($AJ4,ChatHeroList,0),1),VeryBigTableChatRow,0))+calculator!$C$4+calculator!$E$4,"")</f>
        <v>-6</v>
      </c>
      <c r="DV4" s="152">
        <f t="array" ref="DV4">IF(calculator!$I$5="",INDEX(VeryBigTable,MATCH(DV$1,VeryBigTableHeroes,0),MATCH(INDEX(ChatList,MATCH($AJ4,ChatHeroList,0),1),VeryBigTableChatRow,0))+calculator!$C$4+calculator!$E$4,"")</f>
        <v>0</v>
      </c>
      <c r="DW4" s="152">
        <f t="array" ref="DW4">IF(calculator!$I$5="",INDEX(VeryBigTable,MATCH(DW$1,VeryBigTableHeroes,0),MATCH(INDEX(ChatList,MATCH($AJ4,ChatHeroList,0),1),VeryBigTableChatRow,0))+calculator!$C$4+calculator!$E$4,"")</f>
        <v>-3</v>
      </c>
      <c r="DX4" s="152">
        <f t="array" ref="DX4">IF(calculator!$I$5="",INDEX(VeryBigTable,MATCH(DX$1,VeryBigTableHeroes,0),MATCH(INDEX(ChatList,MATCH($AJ4,ChatHeroList,0),1),VeryBigTableChatRow,0))+calculator!$C$4+calculator!$E$4,"")</f>
        <v>-3</v>
      </c>
      <c r="DY4" s="152">
        <f t="array" ref="DY4">IF(calculator!$I$5="",INDEX(VeryBigTable,MATCH(DY$1,VeryBigTableHeroes,0),MATCH(INDEX(ChatList,MATCH($AJ4,ChatHeroList,0),1),VeryBigTableChatRow,0))+calculator!$C$4+calculator!$E$4,"")</f>
        <v>2</v>
      </c>
      <c r="DZ4" s="152">
        <f t="array" ref="DZ4">IF(calculator!$I$5="",INDEX(VeryBigTable,MATCH(DZ$1,VeryBigTableHeroes,0),MATCH(INDEX(ChatList,MATCH($AJ4,ChatHeroList,0),1),VeryBigTableChatRow,0))+calculator!$C$4+calculator!$E$4,"")</f>
        <v>-5</v>
      </c>
      <c r="EA4" s="152">
        <f t="array" ref="EA4">IF(calculator!$I$5="",INDEX(VeryBigTable,MATCH(EA$1,VeryBigTableHeroes,0),MATCH(INDEX(ChatList,MATCH($AJ4,ChatHeroList,0),1),VeryBigTableChatRow,0))+calculator!$C$4+calculator!$E$4,"")</f>
        <v>-6</v>
      </c>
      <c r="EB4" s="152">
        <f t="array" ref="EB4">IF(calculator!$I$5="",INDEX(VeryBigTable,MATCH(EB$1,VeryBigTableHeroes,0),MATCH(INDEX(ChatList,MATCH($AJ4,ChatHeroList,0),1),VeryBigTableChatRow,0))+calculator!$C$4+calculator!$E$4,"")</f>
        <v>-5</v>
      </c>
      <c r="EC4" s="152">
        <f t="array" ref="EC4">IF(calculator!$I$5="",INDEX(VeryBigTable,MATCH(EC$1,VeryBigTableHeroes,0),MATCH(INDEX(ChatList,MATCH($AJ4,ChatHeroList,0),1),VeryBigTableChatRow,0))+calculator!$C$4+calculator!$E$4,"")</f>
        <v>1</v>
      </c>
      <c r="ED4" s="152">
        <f t="array" ref="ED4">IF(calculator!$I$5="",INDEX(VeryBigTable,MATCH(ED$1,VeryBigTableHeroes,0),MATCH(INDEX(ChatList,MATCH($AJ4,ChatHeroList,0),1),VeryBigTableChatRow,0))+calculator!$C$4+calculator!$E$4,"")</f>
        <v>3</v>
      </c>
      <c r="EE4" s="152">
        <f t="array" ref="EE4">IF(calculator!$I$5="",INDEX(VeryBigTable,MATCH(EE$1,VeryBigTableHeroes,0),MATCH(INDEX(ChatList,MATCH($AJ4,ChatHeroList,0),1),VeryBigTableChatRow,0))+calculator!$C$4+calculator!$E$4,"")</f>
        <v>2</v>
      </c>
      <c r="EF4" s="152">
        <f t="array" ref="EF4">IF(calculator!$I$5="",INDEX(VeryBigTable,MATCH(EF$1,VeryBigTableHeroes,0),MATCH(INDEX(ChatList,MATCH($AJ4,ChatHeroList,0),1),VeryBigTableChatRow,0))+calculator!$C$4+calculator!$E$4,"")</f>
        <v>-3</v>
      </c>
      <c r="EG4" s="152">
        <f t="array" ref="EG4">IF(calculator!$I$5="",INDEX(VeryBigTable,MATCH(EG$1,VeryBigTableHeroes,0),MATCH(INDEX(ChatList,MATCH($AJ4,ChatHeroList,0),1),VeryBigTableChatRow,0))+calculator!$C$4+calculator!$E$4,"")</f>
        <v>-3</v>
      </c>
      <c r="EH4" s="152">
        <f t="array" ref="EH4">IF(calculator!$I$5="",INDEX(VeryBigTable,MATCH(EH$1,VeryBigTableHeroes,0),MATCH(INDEX(ChatList,MATCH($AJ4,ChatHeroList,0),1),VeryBigTableChatRow,0))+calculator!$C$4+calculator!$E$4,"")</f>
        <v>2</v>
      </c>
      <c r="EI4" s="152">
        <f t="array" ref="EI4">IF(calculator!$I$5="",INDEX(VeryBigTable,MATCH(EI$1,VeryBigTableHeroes,0),MATCH(INDEX(ChatList,MATCH($AJ4,ChatHeroList,0),1),VeryBigTableChatRow,0))+calculator!$C$4+calculator!$E$4,"")</f>
        <v>-2</v>
      </c>
      <c r="EJ4" s="152">
        <f t="array" ref="EJ4">IF(calculator!$I$5="",INDEX(VeryBigTable,MATCH(EJ$1,VeryBigTableHeroes,0),MATCH(INDEX(ChatList,MATCH($AJ4,ChatHeroList,0),1),VeryBigTableChatRow,0))+calculator!$C$4+calculator!$E$4,"")</f>
        <v>-1</v>
      </c>
      <c r="EK4" s="152">
        <f t="array" ref="EK4">IF(calculator!$I$5="",INDEX(VeryBigTable,MATCH(EK$1,VeryBigTableHeroes,0),MATCH(INDEX(ChatList,MATCH($AJ4,ChatHeroList,0),1),VeryBigTableChatRow,0))+calculator!$C$4+calculator!$E$4,"")</f>
        <v>-1</v>
      </c>
      <c r="EL4" s="152">
        <f t="array" ref="EL4">IF(calculator!$I$5="",INDEX(VeryBigTable,MATCH(EL$1,VeryBigTableHeroes,0),MATCH(INDEX(ChatList,MATCH($AJ4,ChatHeroList,0),1),VeryBigTableChatRow,0))+calculator!$C$4+calculator!$E$4,"")</f>
        <v>-5</v>
      </c>
      <c r="EM4" s="152">
        <f t="array" ref="EM4">IF(calculator!$I$5="",INDEX(VeryBigTable,MATCH(EM$1,VeryBigTableHeroes,0),MATCH(INDEX(ChatList,MATCH($AJ4,ChatHeroList,0),1),VeryBigTableChatRow,0))+calculator!$C$4+calculator!$E$4,"")</f>
        <v>-3</v>
      </c>
      <c r="EN4" s="152">
        <f t="array" ref="EN4">IF(calculator!$I$5="",INDEX(VeryBigTable,MATCH(EN$1,VeryBigTableHeroes,0),MATCH(INDEX(ChatList,MATCH($AJ4,ChatHeroList,0),1),VeryBigTableChatRow,0))+calculator!$C$4+calculator!$E$4,"")</f>
        <v>-2</v>
      </c>
      <c r="EO4" s="152">
        <f t="array" ref="EO4">IF(calculator!$I$5="",INDEX(VeryBigTable,MATCH(EO$1,VeryBigTableHeroes,0),MATCH(INDEX(ChatList,MATCH($AJ4,ChatHeroList,0),1),VeryBigTableChatRow,0))+calculator!$C$4+calculator!$E$4,"")</f>
        <v>-2</v>
      </c>
      <c r="EP4" s="152">
        <f t="array" ref="EP4">IF(calculator!$I$5="",INDEX(VeryBigTable,MATCH(EP$1,VeryBigTableHeroes,0),MATCH(INDEX(ChatList,MATCH($AJ4,ChatHeroList,0),1),VeryBigTableChatRow,0))+calculator!$C$4+calculator!$E$4,"")</f>
        <v>2</v>
      </c>
      <c r="EQ4" s="152">
        <f t="array" ref="EQ4">IF(calculator!$I$5="",INDEX(VeryBigTable,MATCH(EQ$1,VeryBigTableHeroes,0),MATCH(INDEX(ChatList,MATCH($AJ4,ChatHeroList,0),1),VeryBigTableChatRow,0))+calculator!$C$4+calculator!$E$4,"")</f>
        <v>-1</v>
      </c>
      <c r="ER4" s="152">
        <f t="array" ref="ER4">IF(calculator!$I$5="",INDEX(VeryBigTable,MATCH(ER$1,VeryBigTableHeroes,0),MATCH(INDEX(ChatList,MATCH($AJ4,ChatHeroList,0),1),VeryBigTableChatRow,0))+calculator!$C$4+calculator!$E$4,"")</f>
        <v>2</v>
      </c>
      <c r="ES4" s="152">
        <f t="array" ref="ES4">IF(calculator!$I$5="",INDEX(VeryBigTable,MATCH(ES$1,VeryBigTableHeroes,0),MATCH(INDEX(ChatList,MATCH($AJ4,ChatHeroList,0),1),VeryBigTableChatRow,0))+calculator!$C$4+calculator!$E$4,"")</f>
        <v>-2</v>
      </c>
      <c r="ET4" s="152">
        <f t="array" ref="ET4">IF(calculator!$I$5="",INDEX(VeryBigTable,MATCH(ET$1,VeryBigTableHeroes,0),MATCH(INDEX(ChatList,MATCH($AJ4,ChatHeroList,0),1),VeryBigTableChatRow,0))+calculator!$C$4+calculator!$E$4,"")</f>
        <v>-2</v>
      </c>
      <c r="EU4" s="152">
        <f t="array" ref="EU4">IF(calculator!$I$5="",INDEX(VeryBigTable,MATCH(EU$1,VeryBigTableHeroes,0),MATCH(INDEX(ChatList,MATCH($AJ4,ChatHeroList,0),1),VeryBigTableChatRow,0))+calculator!$C$4+calculator!$E$4,"")</f>
        <v>3</v>
      </c>
      <c r="EV4" s="152">
        <f t="array" ref="EV4">IF(calculator!$I$5="",INDEX(VeryBigTable,MATCH(EV$1,VeryBigTableHeroes,0),MATCH(INDEX(ChatList,MATCH($AJ4,ChatHeroList,0),1),VeryBigTableChatRow,0))+calculator!$C$4+calculator!$E$4,"")</f>
        <v>-3</v>
      </c>
      <c r="EW4" s="152">
        <f t="array" ref="EW4">IF(calculator!$I$5="",INDEX(VeryBigTable,MATCH(EW$1,VeryBigTableHeroes,0),MATCH(INDEX(ChatList,MATCH($AJ4,ChatHeroList,0),1),VeryBigTableChatRow,0))+calculator!$C$4+calculator!$E$4,"")</f>
        <v>3</v>
      </c>
      <c r="EX4" s="152">
        <f t="array" ref="EX4">IF(calculator!$I$5="",INDEX(VeryBigTable,MATCH(EX$1,VeryBigTableHeroes,0),MATCH(INDEX(ChatList,MATCH($AJ4,ChatHeroList,0),1),VeryBigTableChatRow,0))+calculator!$C$4+calculator!$E$4,"")</f>
        <v>-5</v>
      </c>
      <c r="EY4" s="152">
        <f t="array" ref="EY4">IF(calculator!$I$5="",INDEX(VeryBigTable,MATCH(EY$1,VeryBigTableHeroes,0),MATCH(INDEX(ChatList,MATCH($AJ4,ChatHeroList,0),1),VeryBigTableChatRow,0))+calculator!$C$4+calculator!$E$4,"")</f>
        <v>-2</v>
      </c>
      <c r="EZ4" s="152">
        <f t="array" ref="EZ4">IF(calculator!$I$5="",INDEX(VeryBigTable,MATCH(EZ$1,VeryBigTableHeroes,0),MATCH(INDEX(ChatList,MATCH($AJ4,ChatHeroList,0),1),VeryBigTableChatRow,0))+calculator!$C$4+calculator!$E$4,"")</f>
        <v>2</v>
      </c>
      <c r="FA4" s="152">
        <f t="array" ref="FA4">IF(calculator!$I$5="",INDEX(VeryBigTable,MATCH(FA$1,VeryBigTableHeroes,0),MATCH(INDEX(ChatList,MATCH($AJ4,ChatHeroList,0),1),VeryBigTableChatRow,0))+calculator!$C$4+calculator!$E$4,"")</f>
        <v>-3</v>
      </c>
      <c r="FB4" s="152">
        <f t="array" ref="FB4">IF(calculator!$I$5="",INDEX(VeryBigTable,MATCH(FB$1,VeryBigTableHeroes,0),MATCH(INDEX(ChatList,MATCH($AJ4,ChatHeroList,0),1),VeryBigTableChatRow,0))+calculator!$C$4+calculator!$E$4,"")</f>
        <v>-2</v>
      </c>
    </row>
    <row r="5" spans="1:158">
      <c r="A5" s="80" t="str">
        <v>Alexa</v>
      </c>
      <c r="B5" s="142" t="e">
        <f ca="1"/>
        <v>#NAME?</v>
      </c>
      <c r="D5" s="23" t="s">
        <v>168</v>
      </c>
      <c r="E5" t="e">
        <f t="shared" ca="1" si="1"/>
        <v>#NAME?</v>
      </c>
      <c r="F5" s="143">
        <f t="array" ref="F5">IF(calculator!$I$5="",INDEX(VeryBigTable,MATCH(F$1,VeryBigTableHeroes,0),MATCH(INDEX(ChatList,MATCH($D5,ChatHeroList,0),1),VeryBigTableChatRow)),"")</f>
        <v>-1</v>
      </c>
      <c r="G5" s="143">
        <f t="array" ref="G5">IF(calculator!$I$5="",INDEX(VeryBigTable,MATCH(G$1,VeryBigTableHeroes,0),MATCH(INDEX(ChatList,MATCH($D5,ChatHeroList,0),1),VeryBigTableChatRow)),"")</f>
        <v>-3</v>
      </c>
      <c r="H5" s="143">
        <f t="array" ref="H5">IF(calculator!$I$5="",INDEX(VeryBigTable,MATCH(H$1,VeryBigTableHeroes,0),MATCH(INDEX(ChatList,MATCH($D5,ChatHeroList,0),1),VeryBigTableChatRow)),"")</f>
        <v>1</v>
      </c>
      <c r="I5" s="143">
        <f>IF(calculator!$I$5="",SUM(F5:H5),"")</f>
        <v>-3</v>
      </c>
      <c r="J5" s="23" t="s">
        <v>168</v>
      </c>
      <c r="K5" s="23" t="e">
        <f t="shared" ca="1" si="2"/>
        <v>#NAME?</v>
      </c>
      <c r="L5" s="23">
        <f t="array" ref="L5">IF(calculator!$I$5="",INDEX(VeryBigTable,MATCH(L$1,VeryBigTableHeroes,0),MATCH(INDEX(ChatList,MATCH($J5,ChatHeroList,0),2),VeryBigTableChatRow)),"")</f>
        <v>2</v>
      </c>
      <c r="M5" s="23">
        <f t="array" ref="M5">IF(calculator!$I$5="",INDEX(VeryBigTable,MATCH(M$1,VeryBigTableHeroes,0),MATCH(INDEX(ChatList,MATCH($J5,ChatHeroList,0),2),VeryBigTableChatRow)),"")</f>
        <v>5</v>
      </c>
      <c r="N5" s="23">
        <f t="array" ref="N5">IF(calculator!$I$5="",INDEX(VeryBigTable,MATCH(N$1,VeryBigTableHeroes,0),MATCH(INDEX(ChatList,MATCH($J5,ChatHeroList,0),2),VeryBigTableChatRow)),"")</f>
        <v>4</v>
      </c>
      <c r="O5" s="23">
        <f>IF(calculator!$I$5="",SUM(L5:N5),"")</f>
        <v>11</v>
      </c>
      <c r="P5" s="149" t="s">
        <v>137</v>
      </c>
      <c r="Q5" s="125" t="e">
        <f ca="1">_xludf.CONCAT(P5,"2")</f>
        <v>#NAME?</v>
      </c>
      <c r="R5" s="149">
        <f t="array" ref="R5">IF(calculator!$I$5="",INDEX(VeryBigTable,MATCH(R$1,VeryBigTableHeroes,0),MATCH(INDEX(ChatList,MATCH($P5,ChatHeroList,0),2),VeryBigTableChatRow)),"")</f>
        <v>3</v>
      </c>
      <c r="S5" s="149">
        <f t="array" ref="S5">IF(calculator!$I$5="",INDEX(VeryBigTable,MATCH(S$1,VeryBigTableHeroes,0),MATCH(INDEX(ChatList,MATCH($P5,ChatHeroList,0),2),VeryBigTableChatRow)),"")</f>
        <v>-2</v>
      </c>
      <c r="T5" s="149">
        <f t="array" ref="T5">IF(calculator!$I$5="",INDEX(VeryBigTable,MATCH(T$1,VeryBigTableHeroes,0),MATCH(INDEX(ChatList,MATCH($P5,ChatHeroList,0),2),VeryBigTableChatRow)),"")</f>
        <v>-5</v>
      </c>
      <c r="U5" s="149">
        <f>IF(calculator!$I$5="",SUM(R5:T5),"")</f>
        <v>-4</v>
      </c>
      <c r="X5" s="5"/>
      <c r="Y5" s="17">
        <f>MATCH(LARGE(calculator!G2:G9,2),calculator!G2:G9,0)</f>
        <v>1</v>
      </c>
      <c r="Z5" s="5" t="str">
        <f t="array" ref="Z5">INDEX(calculator!B2:B9,MATCH(LARGE(calculator!G2:G9,2),calculator!G2:G9,0))</f>
        <v>Happy Memory</v>
      </c>
      <c r="AA5" s="4">
        <f>IF(MATCH(LARGE(calculator!G2:G9,2),calculator!G2:G9,0)=1,1,ROUNDUP(MATCH(LARGE(calculator!G2:G9,2),calculator!G2:G9,0)/2,0))</f>
        <v>1</v>
      </c>
      <c r="AB5" s="5" t="str">
        <f t="array" ref="AB5">INDEX(calculator!I2:I5,IF(MATCH(LARGE(calculator!G2:G9,2),calculator!G2:G9,0)=1,1,ROUNDUP(MATCH(LARGE(calculator!G2:G9,2),calculator!G2:G9,0)/2,0)))</f>
        <v>Bellona</v>
      </c>
      <c r="AC5" s="5">
        <f t="array" ref="AC5">IF(AND(INDEX(calculator!B2:B9,MATCH(LARGE(calculator!G2:G9,1),calculator!G2:G9,0))=INDEX(calculator!B2:B9,MATCH(LARGE(calculator!G2:G9,2),calculator!G2:G9,0)),LARGE(calculator!G2:G9,2)&lt;LARGE(calculator!G2:G9,1)),CONCATENATE("Don't pick ",INDEX(calculator!I2:I5,IF(MATCH(LARGE(calculator!G2:G9,2),calculator!G2:G9,0)=1,1,ROUNDUP(MATCH(LARGE(calculator!G2:G9,2),calculator!G2:G9,0)/2,0))),"'s ",INDEX(calculator!B2:B9,MATCH(LARGE(calculator!G2:G9,2),calculator!G2:G9,0))),)</f>
        <v>0</v>
      </c>
      <c r="AD5" s="17"/>
      <c r="AE5" s="151" t="str">
        <f ca="1">IFERROR(__xludf.DUMMYFUNCTION("""COMPUTED_VALUE"""),"ButcherCorpsInquisitor")</f>
        <v>ButcherCorpsInquisitor</v>
      </c>
      <c r="AF5" s="5" t="str">
        <f ca="1">IFERROR(__xludf.DUMMYFUNCTION("""COMPUTED_VALUE"""),"Haste")</f>
        <v>Haste</v>
      </c>
      <c r="AG5" s="17" t="s">
        <v>598</v>
      </c>
      <c r="AH5" s="171"/>
      <c r="AI5" s="134" t="str">
        <f t="shared" si="0"/>
        <v/>
      </c>
      <c r="AJ5" s="5" t="str">
        <f>calculator!I3</f>
        <v>Diene</v>
      </c>
      <c r="AK5" s="152">
        <f t="array" ref="AK5">IF(calculator!$I$5="",INDEX(VeryBigTable,MATCH(AK$1,VeryBigTableHeroes,0),MATCH(INDEX(ChatList,MATCH($AJ5,ChatHeroList,0),2),VeryBigTableChatRow,0))+calculator!$C$5+calculator!$E$5,"")</f>
        <v>11</v>
      </c>
      <c r="AL5" s="152">
        <f t="array" ref="AL5">IF(calculator!$I$5="",INDEX(VeryBigTable,MATCH(AL$1,VeryBigTableHeroes,0),MATCH(INDEX(ChatList,MATCH($AJ5,ChatHeroList,0),2),VeryBigTableChatRow,0))+calculator!$C$5+calculator!$E$5,"")</f>
        <v>10</v>
      </c>
      <c r="AM5" s="153">
        <f t="array" ref="AM5">IF(calculator!$I$5="",INDEX(VeryBigTable,MATCH(AM$1,VeryBigTableHeroes,0),MATCH(INDEX(ChatList,MATCH($AJ5,ChatHeroList,0),2),VeryBigTableChatRow,0))+calculator!$C$5+calculator!$E$5,"")</f>
        <v>10</v>
      </c>
      <c r="AN5" s="152">
        <f t="array" ref="AN5">IF(calculator!$I$5="",INDEX(VeryBigTable,MATCH(AN$1,VeryBigTableHeroes,0),MATCH(INDEX(ChatList,MATCH($AJ5,ChatHeroList,0),2),VeryBigTableChatRow,0))+calculator!$C$5+calculator!$E$5,"")</f>
        <v>5</v>
      </c>
      <c r="AO5" s="152">
        <f t="array" ref="AO5">IF(calculator!$I$5="",INDEX(VeryBigTable,MATCH(AO$1,VeryBigTableHeroes,0),MATCH(INDEX(ChatList,MATCH($AJ5,ChatHeroList,0),2),VeryBigTableChatRow,0))+calculator!$C$5+calculator!$E$5,"")</f>
        <v>8</v>
      </c>
      <c r="AP5" s="152">
        <f t="array" ref="AP5">IF(calculator!$I$5="",INDEX(VeryBigTable,MATCH(AP$1,VeryBigTableHeroes,0),MATCH(INDEX(ChatList,MATCH($AJ5,ChatHeroList,0),2),VeryBigTableChatRow,0))+calculator!$C$5+calculator!$E$5,"")</f>
        <v>9</v>
      </c>
      <c r="AQ5" s="152">
        <f t="array" ref="AQ5">IF(calculator!$I$5="",INDEX(VeryBigTable,MATCH(AQ$1,VeryBigTableHeroes,0),MATCH(INDEX(ChatList,MATCH($AJ5,ChatHeroList,0),2),VeryBigTableChatRow,0))+calculator!$C$5+calculator!$E$5,"")</f>
        <v>7</v>
      </c>
      <c r="AR5" s="152">
        <f t="array" ref="AR5">IF(calculator!$I$5="",INDEX(VeryBigTable,MATCH(AR$1,VeryBigTableHeroes,0),MATCH(INDEX(ChatList,MATCH($AJ5,ChatHeroList,0),2),VeryBigTableChatRow,0))+calculator!$C$5+calculator!$E$5,"")</f>
        <v>9</v>
      </c>
      <c r="AS5" s="152">
        <f t="array" ref="AS5">IF(calculator!$I$5="",INDEX(VeryBigTable,MATCH(AS$1,VeryBigTableHeroes,0),MATCH(INDEX(ChatList,MATCH($AJ5,ChatHeroList,0),2),VeryBigTableChatRow,0))+calculator!$C$5+calculator!$E$5,"")</f>
        <v>8</v>
      </c>
      <c r="AT5" s="152">
        <f t="array" ref="AT5">IF(calculator!$I$5="",INDEX(VeryBigTable,MATCH(AT$1,VeryBigTableHeroes,0),MATCH(INDEX(ChatList,MATCH($AJ5,ChatHeroList,0),2),VeryBigTableChatRow,0))+calculator!$C$5+calculator!$E$5,"")</f>
        <v>11</v>
      </c>
      <c r="AU5" s="152">
        <f t="array" ref="AU5">IF(calculator!$I$5="",INDEX(VeryBigTable,MATCH(AU$1,VeryBigTableHeroes,0),MATCH(INDEX(ChatList,MATCH($AJ5,ChatHeroList,0),2),VeryBigTableChatRow,0))+calculator!$C$5+calculator!$E$5,"")</f>
        <v>6</v>
      </c>
      <c r="AV5" s="152">
        <f t="array" ref="AV5">IF(calculator!$I$5="",INDEX(VeryBigTable,MATCH(AV$1,VeryBigTableHeroes,0),MATCH(INDEX(ChatList,MATCH($AJ5,ChatHeroList,0),2),VeryBigTableChatRow,0))+calculator!$C$5+calculator!$E$5,"")</f>
        <v>7</v>
      </c>
      <c r="AW5" s="152">
        <f t="array" ref="AW5">IF(calculator!$I$5="",INDEX(VeryBigTable,MATCH(AW$1,VeryBigTableHeroes,0),MATCH(INDEX(ChatList,MATCH($AJ5,ChatHeroList,0),2),VeryBigTableChatRow,0))+calculator!$C$5+calculator!$E$5,"")</f>
        <v>11</v>
      </c>
      <c r="AX5" s="152">
        <f t="array" ref="AX5">IF(calculator!$I$5="",INDEX(VeryBigTable,MATCH(AX$1,VeryBigTableHeroes,0),MATCH(INDEX(ChatList,MATCH($AJ5,ChatHeroList,0),2),VeryBigTableChatRow,0))+calculator!$C$5+calculator!$E$5,"")</f>
        <v>10</v>
      </c>
      <c r="AY5" s="152">
        <f t="array" ref="AY5">IF(calculator!$I$5="",INDEX(VeryBigTable,MATCH(AY$1,VeryBigTableHeroes,0),MATCH(INDEX(ChatList,MATCH($AJ5,ChatHeroList,0),2),VeryBigTableChatRow,0))+calculator!$C$5+calculator!$E$5,"")</f>
        <v>6</v>
      </c>
      <c r="AZ5" s="152">
        <f t="array" ref="AZ5">IF(calculator!$I$5="",INDEX(VeryBigTable,MATCH(AZ$1,VeryBigTableHeroes,0),MATCH(INDEX(ChatList,MATCH($AJ5,ChatHeroList,0),2),VeryBigTableChatRow,0))+calculator!$C$5+calculator!$E$5,"")</f>
        <v>8</v>
      </c>
      <c r="BA5" s="152">
        <f t="array" ref="BA5">IF(calculator!$I$5="",INDEX(VeryBigTable,MATCH(BA$1,VeryBigTableHeroes,0),MATCH(INDEX(ChatList,MATCH($AJ5,ChatHeroList,0),2),VeryBigTableChatRow,0))+calculator!$C$5+calculator!$E$5,"")</f>
        <v>9</v>
      </c>
      <c r="BB5" s="152">
        <f t="array" ref="BB5">IF(calculator!$I$5="",INDEX(VeryBigTable,MATCH(BB$1,VeryBigTableHeroes,0),MATCH(INDEX(ChatList,MATCH($AJ5,ChatHeroList,0),2),VeryBigTableChatRow,0))+calculator!$C$5+calculator!$E$5,"")</f>
        <v>8</v>
      </c>
      <c r="BC5" s="152">
        <f t="array" ref="BC5">IF(calculator!$I$5="",INDEX(VeryBigTable,MATCH(BC$1,VeryBigTableHeroes,0),MATCH(INDEX(ChatList,MATCH($AJ5,ChatHeroList,0),2),VeryBigTableChatRow,0))+calculator!$C$5+calculator!$E$5,"")</f>
        <v>6</v>
      </c>
      <c r="BD5" s="152">
        <f t="array" ref="BD5">IF(calculator!$I$5="",INDEX(VeryBigTable,MATCH(BD$1,VeryBigTableHeroes,0),MATCH(INDEX(ChatList,MATCH($AJ5,ChatHeroList,0),2),VeryBigTableChatRow,0))+calculator!$C$5+calculator!$E$5,"")</f>
        <v>5</v>
      </c>
      <c r="BE5" s="152">
        <f t="array" ref="BE5">IF(calculator!$I$5="",INDEX(VeryBigTable,MATCH(BE$1,VeryBigTableHeroes,0),MATCH(INDEX(ChatList,MATCH($AJ5,ChatHeroList,0),2),VeryBigTableChatRow,0))+calculator!$C$5+calculator!$E$5,"")</f>
        <v>8</v>
      </c>
      <c r="BF5" s="152">
        <f t="array" ref="BF5">IF(calculator!$I$5="",INDEX(VeryBigTable,MATCH(BF$1,VeryBigTableHeroes,0),MATCH(INDEX(ChatList,MATCH($AJ5,ChatHeroList,0),2),VeryBigTableChatRow,0))+calculator!$C$5+calculator!$E$5,"")</f>
        <v>6</v>
      </c>
      <c r="BG5" s="152">
        <f t="array" ref="BG5">IF(calculator!$I$5="",INDEX(VeryBigTable,MATCH(BG$1,VeryBigTableHeroes,0),MATCH(INDEX(ChatList,MATCH($AJ5,ChatHeroList,0),2),VeryBigTableChatRow,0))+calculator!$C$5+calculator!$E$5,"")</f>
        <v>11</v>
      </c>
      <c r="BH5" s="152">
        <f t="array" ref="BH5">IF(calculator!$I$5="",INDEX(VeryBigTable,MATCH(BH$1,VeryBigTableHeroes,0),MATCH(INDEX(ChatList,MATCH($AJ5,ChatHeroList,0),2),VeryBigTableChatRow,0))+calculator!$C$5+calculator!$E$5,"")</f>
        <v>9</v>
      </c>
      <c r="BI5" s="152">
        <f t="array" ref="BI5">IF(calculator!$I$5="",INDEX(VeryBigTable,MATCH(BI$1,VeryBigTableHeroes,0),MATCH(INDEX(ChatList,MATCH($AJ5,ChatHeroList,0),2),VeryBigTableChatRow,0))+calculator!$C$5+calculator!$E$5,"")</f>
        <v>3</v>
      </c>
      <c r="BJ5" s="152">
        <f t="array" ref="BJ5">IF(calculator!$I$5="",INDEX(VeryBigTable,MATCH(BJ$1,VeryBigTableHeroes,0),MATCH(INDEX(ChatList,MATCH($AJ5,ChatHeroList,0),2),VeryBigTableChatRow,0))+calculator!$C$5+calculator!$E$5,"")</f>
        <v>6</v>
      </c>
      <c r="BK5" s="152">
        <f t="array" ref="BK5">IF(calculator!$I$5="",INDEX(VeryBigTable,MATCH(BK$1,VeryBigTableHeroes,0),MATCH(INDEX(ChatList,MATCH($AJ5,ChatHeroList,0),2),VeryBigTableChatRow,0))+calculator!$C$5+calculator!$E$5,"")</f>
        <v>9</v>
      </c>
      <c r="BL5" s="152">
        <f t="array" ref="BL5">IF(calculator!$I$5="",INDEX(VeryBigTable,MATCH(BL$1,VeryBigTableHeroes,0),MATCH(INDEX(ChatList,MATCH($AJ5,ChatHeroList,0),2),VeryBigTableChatRow,0))+calculator!$C$5+calculator!$E$5,"")</f>
        <v>11</v>
      </c>
      <c r="BM5" s="152">
        <f t="array" ref="BM5">IF(calculator!$I$5="",INDEX(VeryBigTable,MATCH(BM$1,VeryBigTableHeroes,0),MATCH(INDEX(ChatList,MATCH($AJ5,ChatHeroList,0),2),VeryBigTableChatRow,0))+calculator!$C$5+calculator!$E$5,"")</f>
        <v>10</v>
      </c>
      <c r="BN5" s="152">
        <f t="array" ref="BN5">IF(calculator!$I$5="",INDEX(VeryBigTable,MATCH(BN$1,VeryBigTableHeroes,0),MATCH(INDEX(ChatList,MATCH($AJ5,ChatHeroList,0),2),VeryBigTableChatRow,0))+calculator!$C$5+calculator!$E$5,"")</f>
        <v>9</v>
      </c>
      <c r="BO5" s="152">
        <f t="array" ref="BO5">IF(calculator!$I$5="",INDEX(VeryBigTable,MATCH(BO$1,VeryBigTableHeroes,0),MATCH(INDEX(ChatList,MATCH($AJ5,ChatHeroList,0),2),VeryBigTableChatRow,0))+calculator!$C$5+calculator!$E$5,"")</f>
        <v>8</v>
      </c>
      <c r="BP5" s="152">
        <f t="array" ref="BP5">IF(calculator!$I$5="",INDEX(VeryBigTable,MATCH(BP$1,VeryBigTableHeroes,0),MATCH(INDEX(ChatList,MATCH($AJ5,ChatHeroList,0),2),VeryBigTableChatRow,0))+calculator!$C$5+calculator!$E$5,"")</f>
        <v>7</v>
      </c>
      <c r="BQ5" s="152">
        <f t="array" ref="BQ5">IF(calculator!$I$5="",INDEX(VeryBigTable,MATCH(BQ$1,VeryBigTableHeroes,0),MATCH(INDEX(ChatList,MATCH($AJ5,ChatHeroList,0),2),VeryBigTableChatRow,0))+calculator!$C$5+calculator!$E$5,"")</f>
        <v>9</v>
      </c>
      <c r="BR5" s="152">
        <f t="array" ref="BR5">IF(calculator!$I$5="",INDEX(VeryBigTable,MATCH(BR$1,VeryBigTableHeroes,0),MATCH(INDEX(ChatList,MATCH($AJ5,ChatHeroList,0),2),VeryBigTableChatRow,0))+calculator!$C$5+calculator!$E$5,"")</f>
        <v>10</v>
      </c>
      <c r="BS5" s="152">
        <f t="array" ref="BS5">IF(calculator!$I$5="",INDEX(VeryBigTable,MATCH(BS$1,VeryBigTableHeroes,0),MATCH(INDEX(ChatList,MATCH($AJ5,ChatHeroList,0),2),VeryBigTableChatRow,0))+calculator!$C$5+calculator!$E$5,"")</f>
        <v>9</v>
      </c>
      <c r="BT5" s="152">
        <f t="array" ref="BT5">IF(calculator!$I$5="",INDEX(VeryBigTable,MATCH(BT$1,VeryBigTableHeroes,0),MATCH(INDEX(ChatList,MATCH($AJ5,ChatHeroList,0),2),VeryBigTableChatRow,0))+calculator!$C$5+calculator!$E$5,"")</f>
        <v>10</v>
      </c>
      <c r="BU5" s="152">
        <f t="array" ref="BU5">IF(calculator!$I$5="",INDEX(VeryBigTable,MATCH(BU$1,VeryBigTableHeroes,0),MATCH(INDEX(ChatList,MATCH($AJ5,ChatHeroList,0),2),VeryBigTableChatRow,0))+calculator!$C$5+calculator!$E$5,"")</f>
        <v>9</v>
      </c>
      <c r="BV5" s="152">
        <f t="array" ref="BV5">IF(calculator!$I$5="",INDEX(VeryBigTable,MATCH(BV$1,VeryBigTableHeroes,0),MATCH(INDEX(ChatList,MATCH($AJ5,ChatHeroList,0),2),VeryBigTableChatRow,0))+calculator!$C$5+calculator!$E$5,"")</f>
        <v>8</v>
      </c>
      <c r="BW5" s="152">
        <f t="array" ref="BW5">IF(calculator!$I$5="",INDEX(VeryBigTable,MATCH(BW$1,VeryBigTableHeroes,0),MATCH(INDEX(ChatList,MATCH($AJ5,ChatHeroList,0),2),VeryBigTableChatRow,0))+calculator!$C$5+calculator!$E$5,"")</f>
        <v>11</v>
      </c>
      <c r="BX5" s="152">
        <f t="array" ref="BX5">IF(calculator!$I$5="",INDEX(VeryBigTable,MATCH(BX$1,VeryBigTableHeroes,0),MATCH(INDEX(ChatList,MATCH($AJ5,ChatHeroList,0),2),VeryBigTableChatRow,0))+calculator!$C$5+calculator!$E$5,"")</f>
        <v>8</v>
      </c>
      <c r="BY5" s="152">
        <f t="array" ref="BY5">IF(calculator!$I$5="",INDEX(VeryBigTable,MATCH(BY$1,VeryBigTableHeroes,0),MATCH(INDEX(ChatList,MATCH($AJ5,ChatHeroList,0),2),VeryBigTableChatRow,0))+calculator!$C$5+calculator!$E$5,"")</f>
        <v>10</v>
      </c>
      <c r="BZ5" s="152">
        <f t="array" ref="BZ5">IF(calculator!$I$5="",INDEX(VeryBigTable,MATCH(BZ$1,VeryBigTableHeroes,0),MATCH(INDEX(ChatList,MATCH($AJ5,ChatHeroList,0),2),VeryBigTableChatRow,0))+calculator!$C$5+calculator!$E$5,"")</f>
        <v>8</v>
      </c>
      <c r="CA5" s="152">
        <f t="array" ref="CA5">IF(calculator!$I$5="",INDEX(VeryBigTable,MATCH(CA$1,VeryBigTableHeroes,0),MATCH(INDEX(ChatList,MATCH($AJ5,ChatHeroList,0),2),VeryBigTableChatRow,0))+calculator!$C$5+calculator!$E$5,"")</f>
        <v>11</v>
      </c>
      <c r="CB5" s="152">
        <f t="array" ref="CB5">IF(calculator!$I$5="",INDEX(VeryBigTable,MATCH(CB$1,VeryBigTableHeroes,0),MATCH(INDEX(ChatList,MATCH($AJ5,ChatHeroList,0),2),VeryBigTableChatRow,0))+calculator!$C$5+calculator!$E$5,"")</f>
        <v>8</v>
      </c>
      <c r="CC5" s="152">
        <f t="array" ref="CC5">IF(calculator!$I$5="",INDEX(VeryBigTable,MATCH(CC$1,VeryBigTableHeroes,0),MATCH(INDEX(ChatList,MATCH($AJ5,ChatHeroList,0),2),VeryBigTableChatRow,0))+calculator!$C$5+calculator!$E$5,"")</f>
        <v>7</v>
      </c>
      <c r="CD5" s="152">
        <f t="array" ref="CD5">IF(calculator!$I$5="",INDEX(VeryBigTable,MATCH(CD$1,VeryBigTableHeroes,0),MATCH(INDEX(ChatList,MATCH($AJ5,ChatHeroList,0),2),VeryBigTableChatRow,0))+calculator!$C$5+calculator!$E$5,"")</f>
        <v>11</v>
      </c>
      <c r="CE5" s="152">
        <f t="array" ref="CE5">IF(calculator!$I$5="",INDEX(VeryBigTable,MATCH(CE$1,VeryBigTableHeroes,0),MATCH(INDEX(ChatList,MATCH($AJ5,ChatHeroList,0),2),VeryBigTableChatRow,0))+calculator!$C$5+calculator!$E$5,"")</f>
        <v>6</v>
      </c>
      <c r="CF5" s="152">
        <f t="array" ref="CF5">IF(calculator!$I$5="",INDEX(VeryBigTable,MATCH(CF$1,VeryBigTableHeroes,0),MATCH(INDEX(ChatList,MATCH($AJ5,ChatHeroList,0),2),VeryBigTableChatRow,0))+calculator!$C$5+calculator!$E$5,"")</f>
        <v>9</v>
      </c>
      <c r="CG5" s="152">
        <f t="array" ref="CG5">IF(calculator!$I$5="",INDEX(VeryBigTable,MATCH(CG$1,VeryBigTableHeroes,0),MATCH(INDEX(ChatList,MATCH($AJ5,ChatHeroList,0),2),VeryBigTableChatRow,0))+calculator!$C$5+calculator!$E$5,"")</f>
        <v>9</v>
      </c>
      <c r="CH5" s="152">
        <f t="array" ref="CH5">IF(calculator!$I$5="",INDEX(VeryBigTable,MATCH(CH$1,VeryBigTableHeroes,0),MATCH(INDEX(ChatList,MATCH($AJ5,ChatHeroList,0),2),VeryBigTableChatRow,0))+calculator!$C$5+calculator!$E$5,"")</f>
        <v>9</v>
      </c>
      <c r="CI5" s="152">
        <f t="array" ref="CI5">IF(calculator!$I$5="",INDEX(VeryBigTable,MATCH(CI$1,VeryBigTableHeroes,0),MATCH(INDEX(ChatList,MATCH($AJ5,ChatHeroList,0),2),VeryBigTableChatRow,0))+calculator!$C$5+calculator!$E$5,"")</f>
        <v>8</v>
      </c>
      <c r="CJ5" s="152">
        <f t="array" ref="CJ5">IF(calculator!$I$5="",INDEX(VeryBigTable,MATCH(CJ$1,VeryBigTableHeroes,0),MATCH(INDEX(ChatList,MATCH($AJ5,ChatHeroList,0),2),VeryBigTableChatRow,0))+calculator!$C$5+calculator!$E$5,"")</f>
        <v>5</v>
      </c>
      <c r="CK5" s="152">
        <f t="array" ref="CK5">IF(calculator!$I$5="",INDEX(VeryBigTable,MATCH(CK$1,VeryBigTableHeroes,0),MATCH(INDEX(ChatList,MATCH($AJ5,ChatHeroList,0),2),VeryBigTableChatRow,0))+calculator!$C$5+calculator!$E$5,"")</f>
        <v>11</v>
      </c>
      <c r="CL5" s="152">
        <f t="array" ref="CL5">IF(calculator!$I$5="",INDEX(VeryBigTable,MATCH(CL$1,VeryBigTableHeroes,0),MATCH(INDEX(ChatList,MATCH($AJ5,ChatHeroList,0),2),VeryBigTableChatRow,0))+calculator!$C$5+calculator!$E$5,"")</f>
        <v>10</v>
      </c>
      <c r="CM5" s="152">
        <f t="array" ref="CM5">IF(calculator!$I$5="",INDEX(VeryBigTable,MATCH(CM$1,VeryBigTableHeroes,0),MATCH(INDEX(ChatList,MATCH($AJ5,ChatHeroList,0),2),VeryBigTableChatRow,0))+calculator!$C$5+calculator!$E$5,"")</f>
        <v>6</v>
      </c>
      <c r="CN5" s="152">
        <f t="array" ref="CN5">IF(calculator!$I$5="",INDEX(VeryBigTable,MATCH(CN$1,VeryBigTableHeroes,0),MATCH(INDEX(ChatList,MATCH($AJ5,ChatHeroList,0),2),VeryBigTableChatRow,0))+calculator!$C$5+calculator!$E$5,"")</f>
        <v>8</v>
      </c>
      <c r="CO5" s="152">
        <f t="array" ref="CO5">IF(calculator!$I$5="",INDEX(VeryBigTable,MATCH(CO$1,VeryBigTableHeroes,0),MATCH(INDEX(ChatList,MATCH($AJ5,ChatHeroList,0),2),VeryBigTableChatRow,0))+calculator!$C$5+calculator!$E$5,"")</f>
        <v>6</v>
      </c>
      <c r="CP5" s="152">
        <f t="array" ref="CP5">IF(calculator!$I$5="",INDEX(VeryBigTable,MATCH(CP$1,VeryBigTableHeroes,0),MATCH(INDEX(ChatList,MATCH($AJ5,ChatHeroList,0),2),VeryBigTableChatRow,0))+calculator!$C$5+calculator!$E$5,"")</f>
        <v>10</v>
      </c>
      <c r="CQ5" s="152">
        <f t="array" ref="CQ5">IF(calculator!$I$5="",INDEX(VeryBigTable,MATCH(CQ$1,VeryBigTableHeroes,0),MATCH(INDEX(ChatList,MATCH($AJ5,ChatHeroList,0),2),VeryBigTableChatRow,0))+calculator!$C$5+calculator!$E$5,"")</f>
        <v>10</v>
      </c>
      <c r="CR5" s="152">
        <f t="array" ref="CR5">IF(calculator!$I$5="",INDEX(VeryBigTable,MATCH(CR$1,VeryBigTableHeroes,0),MATCH(INDEX(ChatList,MATCH($AJ5,ChatHeroList,0),2),VeryBigTableChatRow,0))+calculator!$C$5+calculator!$E$5,"")</f>
        <v>8</v>
      </c>
      <c r="CS5" s="152">
        <f t="array" ref="CS5">IF(calculator!$I$5="",INDEX(VeryBigTable,MATCH(CS$1,VeryBigTableHeroes,0),MATCH(INDEX(ChatList,MATCH($AJ5,ChatHeroList,0),2),VeryBigTableChatRow,0))+calculator!$C$5+calculator!$E$5,"")</f>
        <v>11</v>
      </c>
      <c r="CT5" s="152">
        <f t="array" ref="CT5">IF(calculator!$I$5="",INDEX(VeryBigTable,MATCH(CT$1,VeryBigTableHeroes,0),MATCH(INDEX(ChatList,MATCH($AJ5,ChatHeroList,0),2),VeryBigTableChatRow,0))+calculator!$C$5+calculator!$E$5,"")</f>
        <v>6</v>
      </c>
      <c r="CU5" s="152">
        <f t="array" ref="CU5">IF(calculator!$I$5="",INDEX(VeryBigTable,MATCH(CU$1,VeryBigTableHeroes,0),MATCH(INDEX(ChatList,MATCH($AJ5,ChatHeroList,0),2),VeryBigTableChatRow,0))+calculator!$C$5+calculator!$E$5,"")</f>
        <v>8</v>
      </c>
      <c r="CV5" s="152">
        <f t="array" ref="CV5">IF(calculator!$I$5="",INDEX(VeryBigTable,MATCH(CV$1,VeryBigTableHeroes,0),MATCH(INDEX(ChatList,MATCH($AJ5,ChatHeroList,0),2),VeryBigTableChatRow,0))+calculator!$C$5+calculator!$E$5,"")</f>
        <v>9</v>
      </c>
      <c r="CW5" s="152">
        <f t="array" ref="CW5">IF(calculator!$I$5="",INDEX(VeryBigTable,MATCH(CW$1,VeryBigTableHeroes,0),MATCH(INDEX(ChatList,MATCH($AJ5,ChatHeroList,0),2),VeryBigTableChatRow,0))+calculator!$C$5+calculator!$E$5,"")</f>
        <v>8</v>
      </c>
      <c r="CX5" s="152">
        <f t="array" ref="CX5">IF(calculator!$I$5="",INDEX(VeryBigTable,MATCH(CX$1,VeryBigTableHeroes,0),MATCH(INDEX(ChatList,MATCH($AJ5,ChatHeroList,0),2),VeryBigTableChatRow,0))+calculator!$C$5+calculator!$E$5,"")</f>
        <v>9</v>
      </c>
      <c r="CY5" s="152">
        <f t="array" ref="CY5">IF(calculator!$I$5="",INDEX(VeryBigTable,MATCH(CY$1,VeryBigTableHeroes,0),MATCH(INDEX(ChatList,MATCH($AJ5,ChatHeroList,0),2),VeryBigTableChatRow,0))+calculator!$C$5+calculator!$E$5,"")</f>
        <v>11</v>
      </c>
      <c r="CZ5" s="152">
        <f t="array" ref="CZ5">IF(calculator!$I$5="",INDEX(VeryBigTable,MATCH(CZ$1,VeryBigTableHeroes,0),MATCH(INDEX(ChatList,MATCH($AJ5,ChatHeroList,0),2),VeryBigTableChatRow,0))+calculator!$C$5+calculator!$E$5,"")</f>
        <v>6</v>
      </c>
      <c r="DA5" s="152">
        <f t="array" ref="DA5">IF(calculator!$I$5="",INDEX(VeryBigTable,MATCH(DA$1,VeryBigTableHeroes,0),MATCH(INDEX(ChatList,MATCH($AJ5,ChatHeroList,0),2),VeryBigTableChatRow,0))+calculator!$C$5+calculator!$E$5,"")</f>
        <v>9</v>
      </c>
      <c r="DB5" s="152">
        <f t="array" ref="DB5">IF(calculator!$I$5="",INDEX(VeryBigTable,MATCH(DB$1,VeryBigTableHeroes,0),MATCH(INDEX(ChatList,MATCH($AJ5,ChatHeroList,0),2),VeryBigTableChatRow,0))+calculator!$C$5+calculator!$E$5,"")</f>
        <v>10</v>
      </c>
      <c r="DC5" s="152">
        <f t="array" ref="DC5">IF(calculator!$I$5="",INDEX(VeryBigTable,MATCH(DC$1,VeryBigTableHeroes,0),MATCH(INDEX(ChatList,MATCH($AJ5,ChatHeroList,0),2),VeryBigTableChatRow,0))+calculator!$C$5+calculator!$E$5,"")</f>
        <v>6</v>
      </c>
      <c r="DD5" s="152">
        <f t="array" ref="DD5">IF(calculator!$I$5="",INDEX(VeryBigTable,MATCH(DD$1,VeryBigTableHeroes,0),MATCH(INDEX(ChatList,MATCH($AJ5,ChatHeroList,0),2),VeryBigTableChatRow,0))+calculator!$C$5+calculator!$E$5,"")</f>
        <v>10</v>
      </c>
      <c r="DE5" s="152">
        <f t="array" ref="DE5">IF(calculator!$I$5="",INDEX(VeryBigTable,MATCH(DE$1,VeryBigTableHeroes,0),MATCH(INDEX(ChatList,MATCH($AJ5,ChatHeroList,0),2),VeryBigTableChatRow,0))+calculator!$C$5+calculator!$E$5,"")</f>
        <v>7</v>
      </c>
      <c r="DF5" s="152">
        <f t="array" ref="DF5">IF(calculator!$I$5="",INDEX(VeryBigTable,MATCH(DF$1,VeryBigTableHeroes,0),MATCH(INDEX(ChatList,MATCH($AJ5,ChatHeroList,0),2),VeryBigTableChatRow,0))+calculator!$C$5+calculator!$E$5,"")</f>
        <v>8</v>
      </c>
      <c r="DG5" s="152">
        <f t="array" ref="DG5">IF(calculator!$I$5="",INDEX(VeryBigTable,MATCH(DG$1,VeryBigTableHeroes,0),MATCH(INDEX(ChatList,MATCH($AJ5,ChatHeroList,0),2),VeryBigTableChatRow,0))+calculator!$C$5+calculator!$E$5,"")</f>
        <v>11</v>
      </c>
      <c r="DH5" s="152">
        <f t="array" ref="DH5">IF(calculator!$I$5="",INDEX(VeryBigTable,MATCH(DH$1,VeryBigTableHeroes,0),MATCH(INDEX(ChatList,MATCH($AJ5,ChatHeroList,0),2),VeryBigTableChatRow,0))+calculator!$C$5+calculator!$E$5,"")</f>
        <v>3</v>
      </c>
      <c r="DI5" s="152">
        <f t="array" ref="DI5">IF(calculator!$I$5="",INDEX(VeryBigTable,MATCH(DI$1,VeryBigTableHeroes,0),MATCH(INDEX(ChatList,MATCH($AJ5,ChatHeroList,0),2),VeryBigTableChatRow,0))+calculator!$C$5+calculator!$E$5,"")</f>
        <v>6</v>
      </c>
      <c r="DJ5" s="152">
        <f t="array" ref="DJ5">IF(calculator!$I$5="",INDEX(VeryBigTable,MATCH(DJ$1,VeryBigTableHeroes,0),MATCH(INDEX(ChatList,MATCH($AJ5,ChatHeroList,0),2),VeryBigTableChatRow,0))+calculator!$C$5+calculator!$E$5,"")</f>
        <v>6</v>
      </c>
      <c r="DK5" s="152">
        <f t="array" ref="DK5">IF(calculator!$I$5="",INDEX(VeryBigTable,MATCH(DK$1,VeryBigTableHeroes,0),MATCH(INDEX(ChatList,MATCH($AJ5,ChatHeroList,0),2),VeryBigTableChatRow,0))+calculator!$C$5+calculator!$E$5,"")</f>
        <v>10</v>
      </c>
      <c r="DL5" s="152">
        <f t="array" ref="DL5">IF(calculator!$I$5="",INDEX(VeryBigTable,MATCH(DL$1,VeryBigTableHeroes,0),MATCH(INDEX(ChatList,MATCH($AJ5,ChatHeroList,0),2),VeryBigTableChatRow,0))+calculator!$C$5+calculator!$E$5,"")</f>
        <v>8</v>
      </c>
      <c r="DM5" s="152">
        <f t="array" ref="DM5">IF(calculator!$I$5="",INDEX(VeryBigTable,MATCH(DM$1,VeryBigTableHeroes,0),MATCH(INDEX(ChatList,MATCH($AJ5,ChatHeroList,0),2),VeryBigTableChatRow,0))+calculator!$C$5+calculator!$E$5,"")</f>
        <v>10</v>
      </c>
      <c r="DN5" s="152">
        <f t="array" ref="DN5">IF(calculator!$I$5="",INDEX(VeryBigTable,MATCH(DN$1,VeryBigTableHeroes,0),MATCH(INDEX(ChatList,MATCH($AJ5,ChatHeroList,0),2),VeryBigTableChatRow,0))+calculator!$C$5+calculator!$E$5,"")</f>
        <v>9</v>
      </c>
      <c r="DO5" s="152">
        <f t="array" ref="DO5">IF(calculator!$I$5="",INDEX(VeryBigTable,MATCH(DO$1,VeryBigTableHeroes,0),MATCH(INDEX(ChatList,MATCH($AJ5,ChatHeroList,0),2),VeryBigTableChatRow,0))+calculator!$C$5+calculator!$E$5,"")</f>
        <v>6</v>
      </c>
      <c r="DP5" s="152">
        <f t="array" ref="DP5">IF(calculator!$I$5="",INDEX(VeryBigTable,MATCH(DP$1,VeryBigTableHeroes,0),MATCH(INDEX(ChatList,MATCH($AJ5,ChatHeroList,0),2),VeryBigTableChatRow,0))+calculator!$C$5+calculator!$E$5,"")</f>
        <v>7</v>
      </c>
      <c r="DQ5" s="152">
        <f t="array" ref="DQ5">IF(calculator!$I$5="",INDEX(VeryBigTable,MATCH(DQ$1,VeryBigTableHeroes,0),MATCH(INDEX(ChatList,MATCH($AJ5,ChatHeroList,0),2),VeryBigTableChatRow,0))+calculator!$C$5+calculator!$E$5,"")</f>
        <v>8</v>
      </c>
      <c r="DR5" s="152">
        <f t="array" ref="DR5">IF(calculator!$I$5="",INDEX(VeryBigTable,MATCH(DR$1,VeryBigTableHeroes,0),MATCH(INDEX(ChatList,MATCH($AJ5,ChatHeroList,0),2),VeryBigTableChatRow,0))+calculator!$C$5+calculator!$E$5,"")</f>
        <v>12</v>
      </c>
      <c r="DS5" s="152">
        <f t="array" ref="DS5">IF(calculator!$I$5="",INDEX(VeryBigTable,MATCH(DS$1,VeryBigTableHeroes,0),MATCH(INDEX(ChatList,MATCH($AJ5,ChatHeroList,0),2),VeryBigTableChatRow,0))+calculator!$C$5+calculator!$E$5,"")</f>
        <v>6</v>
      </c>
      <c r="DT5" s="152">
        <f t="array" ref="DT5">IF(calculator!$I$5="",INDEX(VeryBigTable,MATCH(DT$1,VeryBigTableHeroes,0),MATCH(INDEX(ChatList,MATCH($AJ5,ChatHeroList,0),2),VeryBigTableChatRow,0))+calculator!$C$5+calculator!$E$5,"")</f>
        <v>5</v>
      </c>
      <c r="DU5" s="152">
        <f t="array" ref="DU5">IF(calculator!$I$5="",INDEX(VeryBigTable,MATCH(DU$1,VeryBigTableHeroes,0),MATCH(INDEX(ChatList,MATCH($AJ5,ChatHeroList,0),2),VeryBigTableChatRow,0))+calculator!$C$5+calculator!$E$5,"")</f>
        <v>12</v>
      </c>
      <c r="DV5" s="152">
        <f t="array" ref="DV5">IF(calculator!$I$5="",INDEX(VeryBigTable,MATCH(DV$1,VeryBigTableHeroes,0),MATCH(INDEX(ChatList,MATCH($AJ5,ChatHeroList,0),2),VeryBigTableChatRow,0))+calculator!$C$5+calculator!$E$5,"")</f>
        <v>8</v>
      </c>
      <c r="DW5" s="152">
        <f t="array" ref="DW5">IF(calculator!$I$5="",INDEX(VeryBigTable,MATCH(DW$1,VeryBigTableHeroes,0),MATCH(INDEX(ChatList,MATCH($AJ5,ChatHeroList,0),2),VeryBigTableChatRow,0))+calculator!$C$5+calculator!$E$5,"")</f>
        <v>8</v>
      </c>
      <c r="DX5" s="152">
        <f t="array" ref="DX5">IF(calculator!$I$5="",INDEX(VeryBigTable,MATCH(DX$1,VeryBigTableHeroes,0),MATCH(INDEX(ChatList,MATCH($AJ5,ChatHeroList,0),2),VeryBigTableChatRow,0))+calculator!$C$5+calculator!$E$5,"")</f>
        <v>8</v>
      </c>
      <c r="DY5" s="152">
        <f t="array" ref="DY5">IF(calculator!$I$5="",INDEX(VeryBigTable,MATCH(DY$1,VeryBigTableHeroes,0),MATCH(INDEX(ChatList,MATCH($AJ5,ChatHeroList,0),2),VeryBigTableChatRow,0))+calculator!$C$5+calculator!$E$5,"")</f>
        <v>6</v>
      </c>
      <c r="DZ5" s="152">
        <f t="array" ref="DZ5">IF(calculator!$I$5="",INDEX(VeryBigTable,MATCH(DZ$1,VeryBigTableHeroes,0),MATCH(INDEX(ChatList,MATCH($AJ5,ChatHeroList,0),2),VeryBigTableChatRow,0))+calculator!$C$5+calculator!$E$5,"")</f>
        <v>11</v>
      </c>
      <c r="EA5" s="152">
        <f t="array" ref="EA5">IF(calculator!$I$5="",INDEX(VeryBigTable,MATCH(EA$1,VeryBigTableHeroes,0),MATCH(INDEX(ChatList,MATCH($AJ5,ChatHeroList,0),2),VeryBigTableChatRow,0))+calculator!$C$5+calculator!$E$5,"")</f>
        <v>11</v>
      </c>
      <c r="EB5" s="152">
        <f t="array" ref="EB5">IF(calculator!$I$5="",INDEX(VeryBigTable,MATCH(EB$1,VeryBigTableHeroes,0),MATCH(INDEX(ChatList,MATCH($AJ5,ChatHeroList,0),2),VeryBigTableChatRow,0))+calculator!$C$5+calculator!$E$5,"")</f>
        <v>11</v>
      </c>
      <c r="EC5" s="152">
        <f t="array" ref="EC5">IF(calculator!$I$5="",INDEX(VeryBigTable,MATCH(EC$1,VeryBigTableHeroes,0),MATCH(INDEX(ChatList,MATCH($AJ5,ChatHeroList,0),2),VeryBigTableChatRow,0))+calculator!$C$5+calculator!$E$5,"")</f>
        <v>4</v>
      </c>
      <c r="ED5" s="152">
        <f t="array" ref="ED5">IF(calculator!$I$5="",INDEX(VeryBigTable,MATCH(ED$1,VeryBigTableHeroes,0),MATCH(INDEX(ChatList,MATCH($AJ5,ChatHeroList,0),2),VeryBigTableChatRow,0))+calculator!$C$5+calculator!$E$5,"")</f>
        <v>7</v>
      </c>
      <c r="EE5" s="152">
        <f t="array" ref="EE5">IF(calculator!$I$5="",INDEX(VeryBigTable,MATCH(EE$1,VeryBigTableHeroes,0),MATCH(INDEX(ChatList,MATCH($AJ5,ChatHeroList,0),2),VeryBigTableChatRow,0))+calculator!$C$5+calculator!$E$5,"")</f>
        <v>4</v>
      </c>
      <c r="EF5" s="152">
        <f t="array" ref="EF5">IF(calculator!$I$5="",INDEX(VeryBigTable,MATCH(EF$1,VeryBigTableHeroes,0),MATCH(INDEX(ChatList,MATCH($AJ5,ChatHeroList,0),2),VeryBigTableChatRow,0))+calculator!$C$5+calculator!$E$5,"")</f>
        <v>5</v>
      </c>
      <c r="EG5" s="152">
        <f t="array" ref="EG5">IF(calculator!$I$5="",INDEX(VeryBigTable,MATCH(EG$1,VeryBigTableHeroes,0),MATCH(INDEX(ChatList,MATCH($AJ5,ChatHeroList,0),2),VeryBigTableChatRow,0))+calculator!$C$5+calculator!$E$5,"")</f>
        <v>9</v>
      </c>
      <c r="EH5" s="152">
        <f t="array" ref="EH5">IF(calculator!$I$5="",INDEX(VeryBigTable,MATCH(EH$1,VeryBigTableHeroes,0),MATCH(INDEX(ChatList,MATCH($AJ5,ChatHeroList,0),2),VeryBigTableChatRow,0))+calculator!$C$5+calculator!$E$5,"")</f>
        <v>6</v>
      </c>
      <c r="EI5" s="152">
        <f t="array" ref="EI5">IF(calculator!$I$5="",INDEX(VeryBigTable,MATCH(EI$1,VeryBigTableHeroes,0),MATCH(INDEX(ChatList,MATCH($AJ5,ChatHeroList,0),2),VeryBigTableChatRow,0))+calculator!$C$5+calculator!$E$5,"")</f>
        <v>5</v>
      </c>
      <c r="EJ5" s="152">
        <f t="array" ref="EJ5">IF(calculator!$I$5="",INDEX(VeryBigTable,MATCH(EJ$1,VeryBigTableHeroes,0),MATCH(INDEX(ChatList,MATCH($AJ5,ChatHeroList,0),2),VeryBigTableChatRow,0))+calculator!$C$5+calculator!$E$5,"")</f>
        <v>3</v>
      </c>
      <c r="EK5" s="152">
        <f t="array" ref="EK5">IF(calculator!$I$5="",INDEX(VeryBigTable,MATCH(EK$1,VeryBigTableHeroes,0),MATCH(INDEX(ChatList,MATCH($AJ5,ChatHeroList,0),2),VeryBigTableChatRow,0))+calculator!$C$5+calculator!$E$5,"")</f>
        <v>3</v>
      </c>
      <c r="EL5" s="152">
        <f t="array" ref="EL5">IF(calculator!$I$5="",INDEX(VeryBigTable,MATCH(EL$1,VeryBigTableHeroes,0),MATCH(INDEX(ChatList,MATCH($AJ5,ChatHeroList,0),2),VeryBigTableChatRow,0))+calculator!$C$5+calculator!$E$5,"")</f>
        <v>11</v>
      </c>
      <c r="EM5" s="152">
        <f t="array" ref="EM5">IF(calculator!$I$5="",INDEX(VeryBigTable,MATCH(EM$1,VeryBigTableHeroes,0),MATCH(INDEX(ChatList,MATCH($AJ5,ChatHeroList,0),2),VeryBigTableChatRow,0))+calculator!$C$5+calculator!$E$5,"")</f>
        <v>11</v>
      </c>
      <c r="EN5" s="152">
        <f t="array" ref="EN5">IF(calculator!$I$5="",INDEX(VeryBigTable,MATCH(EN$1,VeryBigTableHeroes,0),MATCH(INDEX(ChatList,MATCH($AJ5,ChatHeroList,0),2),VeryBigTableChatRow,0))+calculator!$C$5+calculator!$E$5,"")</f>
        <v>5</v>
      </c>
      <c r="EO5" s="152">
        <f t="array" ref="EO5">IF(calculator!$I$5="",INDEX(VeryBigTable,MATCH(EO$1,VeryBigTableHeroes,0),MATCH(INDEX(ChatList,MATCH($AJ5,ChatHeroList,0),2),VeryBigTableChatRow,0))+calculator!$C$5+calculator!$E$5,"")</f>
        <v>11</v>
      </c>
      <c r="EP5" s="152">
        <f t="array" ref="EP5">IF(calculator!$I$5="",INDEX(VeryBigTable,MATCH(EP$1,VeryBigTableHeroes,0),MATCH(INDEX(ChatList,MATCH($AJ5,ChatHeroList,0),2),VeryBigTableChatRow,0))+calculator!$C$5+calculator!$E$5,"")</f>
        <v>5</v>
      </c>
      <c r="EQ5" s="152">
        <f t="array" ref="EQ5">IF(calculator!$I$5="",INDEX(VeryBigTable,MATCH(EQ$1,VeryBigTableHeroes,0),MATCH(INDEX(ChatList,MATCH($AJ5,ChatHeroList,0),2),VeryBigTableChatRow,0))+calculator!$C$5+calculator!$E$5,"")</f>
        <v>3</v>
      </c>
      <c r="ER5" s="152">
        <f t="array" ref="ER5">IF(calculator!$I$5="",INDEX(VeryBigTable,MATCH(ER$1,VeryBigTableHeroes,0),MATCH(INDEX(ChatList,MATCH($AJ5,ChatHeroList,0),2),VeryBigTableChatRow,0))+calculator!$C$5+calculator!$E$5,"")</f>
        <v>8</v>
      </c>
      <c r="ES5" s="152">
        <f t="array" ref="ES5">IF(calculator!$I$5="",INDEX(VeryBigTable,MATCH(ES$1,VeryBigTableHeroes,0),MATCH(INDEX(ChatList,MATCH($AJ5,ChatHeroList,0),2),VeryBigTableChatRow,0))+calculator!$C$5+calculator!$E$5,"")</f>
        <v>11</v>
      </c>
      <c r="ET5" s="152">
        <f t="array" ref="ET5">IF(calculator!$I$5="",INDEX(VeryBigTable,MATCH(ET$1,VeryBigTableHeroes,0),MATCH(INDEX(ChatList,MATCH($AJ5,ChatHeroList,0),2),VeryBigTableChatRow,0))+calculator!$C$5+calculator!$E$5,"")</f>
        <v>11</v>
      </c>
      <c r="EU5" s="152">
        <f t="array" ref="EU5">IF(calculator!$I$5="",INDEX(VeryBigTable,MATCH(EU$1,VeryBigTableHeroes,0),MATCH(INDEX(ChatList,MATCH($AJ5,ChatHeroList,0),2),VeryBigTableChatRow,0))+calculator!$C$5+calculator!$E$5,"")</f>
        <v>8</v>
      </c>
      <c r="EV5" s="152">
        <f t="array" ref="EV5">IF(calculator!$I$5="",INDEX(VeryBigTable,MATCH(EV$1,VeryBigTableHeroes,0),MATCH(INDEX(ChatList,MATCH($AJ5,ChatHeroList,0),2),VeryBigTableChatRow,0))+calculator!$C$5+calculator!$E$5,"")</f>
        <v>8</v>
      </c>
      <c r="EW5" s="152">
        <f t="array" ref="EW5">IF(calculator!$I$5="",INDEX(VeryBigTable,MATCH(EW$1,VeryBigTableHeroes,0),MATCH(INDEX(ChatList,MATCH($AJ5,ChatHeroList,0),2),VeryBigTableChatRow,0))+calculator!$C$5+calculator!$E$5,"")</f>
        <v>8</v>
      </c>
      <c r="EX5" s="152">
        <f t="array" ref="EX5">IF(calculator!$I$5="",INDEX(VeryBigTable,MATCH(EX$1,VeryBigTableHeroes,0),MATCH(INDEX(ChatList,MATCH($AJ5,ChatHeroList,0),2),VeryBigTableChatRow,0))+calculator!$C$5+calculator!$E$5,"")</f>
        <v>11</v>
      </c>
      <c r="EY5" s="152">
        <f t="array" ref="EY5">IF(calculator!$I$5="",INDEX(VeryBigTable,MATCH(EY$1,VeryBigTableHeroes,0),MATCH(INDEX(ChatList,MATCH($AJ5,ChatHeroList,0),2),VeryBigTableChatRow,0))+calculator!$C$5+calculator!$E$5,"")</f>
        <v>10</v>
      </c>
      <c r="EZ5" s="152">
        <f t="array" ref="EZ5">IF(calculator!$I$5="",INDEX(VeryBigTable,MATCH(EZ$1,VeryBigTableHeroes,0),MATCH(INDEX(ChatList,MATCH($AJ5,ChatHeroList,0),2),VeryBigTableChatRow,0))+calculator!$C$5+calculator!$E$5,"")</f>
        <v>8</v>
      </c>
      <c r="FA5" s="152">
        <f t="array" ref="FA5">IF(calculator!$I$5="",INDEX(VeryBigTable,MATCH(FA$1,VeryBigTableHeroes,0),MATCH(INDEX(ChatList,MATCH($AJ5,ChatHeroList,0),2),VeryBigTableChatRow,0))+calculator!$C$5+calculator!$E$5,"")</f>
        <v>9</v>
      </c>
      <c r="FB5" s="152">
        <f t="array" ref="FB5">IF(calculator!$I$5="",INDEX(VeryBigTable,MATCH(FB$1,VeryBigTableHeroes,0),MATCH(INDEX(ChatList,MATCH($AJ5,ChatHeroList,0),2),VeryBigTableChatRow,0))+calculator!$C$5+calculator!$E$5,"")</f>
        <v>8</v>
      </c>
    </row>
    <row r="6" spans="1:158">
      <c r="A6" s="80" t="str">
        <v>Angelica</v>
      </c>
      <c r="B6" s="142" t="e">
        <f ca="1"/>
        <v>#NAME?</v>
      </c>
      <c r="D6" s="23" t="s">
        <v>177</v>
      </c>
      <c r="E6" t="e">
        <f t="shared" ca="1" si="1"/>
        <v>#NAME?</v>
      </c>
      <c r="F6" s="143">
        <f t="array" ref="F6">IF(calculator!$I$5="",INDEX(VeryBigTable,MATCH(F$1,VeryBigTableHeroes,0),MATCH(INDEX(ChatList,MATCH($D6,ChatHeroList,0),1),VeryBigTableChatRow)),"")</f>
        <v>5</v>
      </c>
      <c r="G6" s="143">
        <f t="array" ref="G6">IF(calculator!$I$5="",INDEX(VeryBigTable,MATCH(G$1,VeryBigTableHeroes,0),MATCH(INDEX(ChatList,MATCH($D6,ChatHeroList,0),1),VeryBigTableChatRow)),"")</f>
        <v>4</v>
      </c>
      <c r="H6" s="143">
        <f t="array" ref="H6">IF(calculator!$I$5="",INDEX(VeryBigTable,MATCH(H$1,VeryBigTableHeroes,0),MATCH(INDEX(ChatList,MATCH($D6,ChatHeroList,0),1),VeryBigTableChatRow)),"")</f>
        <v>1</v>
      </c>
      <c r="I6" s="143">
        <f>IF(calculator!$I$5="",SUM(F6:H6),"")</f>
        <v>10</v>
      </c>
      <c r="J6" s="23" t="s">
        <v>177</v>
      </c>
      <c r="K6" s="23" t="e">
        <f t="shared" ca="1" si="2"/>
        <v>#NAME?</v>
      </c>
      <c r="L6" s="23">
        <f t="array" ref="L6">IF(calculator!$I$5="",INDEX(VeryBigTable,MATCH(L$1,VeryBigTableHeroes,0),MATCH(INDEX(ChatList,MATCH($J6,ChatHeroList,0),2),VeryBigTableChatRow)),"")</f>
        <v>-1</v>
      </c>
      <c r="M6" s="23">
        <f t="array" ref="M6">IF(calculator!$I$5="",INDEX(VeryBigTable,MATCH(M$1,VeryBigTableHeroes,0),MATCH(INDEX(ChatList,MATCH($J6,ChatHeroList,0),2),VeryBigTableChatRow)),"")</f>
        <v>6</v>
      </c>
      <c r="N6" s="23">
        <f t="array" ref="N6">IF(calculator!$I$5="",INDEX(VeryBigTable,MATCH(N$1,VeryBigTableHeroes,0),MATCH(INDEX(ChatList,MATCH($J6,ChatHeroList,0),2),VeryBigTableChatRow)),"")</f>
        <v>6</v>
      </c>
      <c r="O6" s="23">
        <f>IF(calculator!$I$5="",SUM(L6:N6),"")</f>
        <v>11</v>
      </c>
      <c r="P6" s="149" t="s">
        <v>150</v>
      </c>
      <c r="Q6" s="125" t="e">
        <f ca="1">_xludf.CONCAT(P6,"1")</f>
        <v>#NAME?</v>
      </c>
      <c r="R6" s="149">
        <f t="array" ref="R6">IF(calculator!$I$5="",INDEX(VeryBigTable,MATCH(R$1,VeryBigTableHeroes,0),MATCH(INDEX(ChatList,MATCH($P6,ChatHeroList,0),1),VeryBigTableChatRow)),"")</f>
        <v>2</v>
      </c>
      <c r="S6" s="149">
        <f t="array" ref="S6">IF(calculator!$I$5="",INDEX(VeryBigTable,MATCH(S$1,VeryBigTableHeroes,0),MATCH(INDEX(ChatList,MATCH($P6,ChatHeroList,0),1),VeryBigTableChatRow)),"")</f>
        <v>-3</v>
      </c>
      <c r="T6" s="149">
        <f t="array" ref="T6">IF(calculator!$I$5="",INDEX(VeryBigTable,MATCH(T$1,VeryBigTableHeroes,0),MATCH(INDEX(ChatList,MATCH($P6,ChatHeroList,0),1),VeryBigTableChatRow)),"")</f>
        <v>3</v>
      </c>
      <c r="U6" s="149">
        <f>IF(calculator!$I$5="",SUM(R6:T6),"")</f>
        <v>2</v>
      </c>
      <c r="X6" s="5"/>
      <c r="Y6" s="5"/>
      <c r="Z6" s="5"/>
      <c r="AA6" s="5"/>
      <c r="AB6" s="5"/>
      <c r="AC6" s="5"/>
      <c r="AD6" s="5"/>
      <c r="AE6" s="151" t="str">
        <f ca="1">IFERROR(__xludf.DUMMYFUNCTION("""COMPUTED_VALUE"""),"ChurchOfIlryosAxe")</f>
        <v>ChurchOfIlryosAxe</v>
      </c>
      <c r="AF6" s="5" t="str">
        <f ca="1">IFERROR(__xludf.DUMMYFUNCTION("""COMPUTED_VALUE"""),"Ludwig")</f>
        <v>Ludwig</v>
      </c>
      <c r="AG6" s="17" t="s">
        <v>598</v>
      </c>
      <c r="AH6" s="171"/>
      <c r="AI6" s="134" t="str">
        <f t="shared" si="0"/>
        <v/>
      </c>
      <c r="AJ6" s="4" t="str">
        <f>calculator!I4</f>
        <v>Iseria</v>
      </c>
      <c r="AK6" s="152">
        <f t="array" ref="AK6">IF(calculator!$I$5="",INDEX(VeryBigTable,MATCH(AK$1,VeryBigTableHeroes,0),MATCH(INDEX(ChatList,MATCH($AJ6,ChatHeroList,0),1),VeryBigTableChatRow,0))+calculator!$C$6+calculator!$D$6,"")</f>
        <v>14</v>
      </c>
      <c r="AL6" s="152">
        <f t="array" ref="AL6">IF(calculator!$I$5="",INDEX(VeryBigTable,MATCH(AL$1,VeryBigTableHeroes,0),MATCH(INDEX(ChatList,MATCH($AJ6,ChatHeroList,0),1),VeryBigTableChatRow,0))+calculator!$C$6+calculator!$D$6,"")</f>
        <v>11</v>
      </c>
      <c r="AM6" s="153">
        <f t="array" ref="AM6">IF(calculator!$I$5="",INDEX(VeryBigTable,MATCH(AM$1,VeryBigTableHeroes,0),MATCH(INDEX(ChatList,MATCH($AJ6,ChatHeroList,0),1),VeryBigTableChatRow,0))+calculator!$C$6+calculator!$D$6,"")</f>
        <v>13</v>
      </c>
      <c r="AN6" s="152">
        <f t="array" ref="AN6">IF(calculator!$I$5="",INDEX(VeryBigTable,MATCH(AN$1,VeryBigTableHeroes,0),MATCH(INDEX(ChatList,MATCH($AJ6,ChatHeroList,0),1),VeryBigTableChatRow,0))+calculator!$C$6+calculator!$D$6,"")</f>
        <v>15</v>
      </c>
      <c r="AO6" s="152">
        <f t="array" ref="AO6">IF(calculator!$I$5="",INDEX(VeryBigTable,MATCH(AO$1,VeryBigTableHeroes,0),MATCH(INDEX(ChatList,MATCH($AJ6,ChatHeroList,0),1),VeryBigTableChatRow,0))+calculator!$C$6+calculator!$D$6,"")</f>
        <v>11</v>
      </c>
      <c r="AP6" s="152">
        <f t="array" ref="AP6">IF(calculator!$I$5="",INDEX(VeryBigTable,MATCH(AP$1,VeryBigTableHeroes,0),MATCH(INDEX(ChatList,MATCH($AJ6,ChatHeroList,0),1),VeryBigTableChatRow,0))+calculator!$C$6+calculator!$D$6,"")</f>
        <v>8</v>
      </c>
      <c r="AQ6" s="152">
        <f t="array" ref="AQ6">IF(calculator!$I$5="",INDEX(VeryBigTable,MATCH(AQ$1,VeryBigTableHeroes,0),MATCH(INDEX(ChatList,MATCH($AJ6,ChatHeroList,0),1),VeryBigTableChatRow,0))+calculator!$C$6+calculator!$D$6,"")</f>
        <v>8</v>
      </c>
      <c r="AR6" s="152">
        <f t="array" ref="AR6">IF(calculator!$I$5="",INDEX(VeryBigTable,MATCH(AR$1,VeryBigTableHeroes,0),MATCH(INDEX(ChatList,MATCH($AJ6,ChatHeroList,0),1),VeryBigTableChatRow,0))+calculator!$C$6+calculator!$D$6,"")</f>
        <v>6</v>
      </c>
      <c r="AS6" s="152">
        <f t="array" ref="AS6">IF(calculator!$I$5="",INDEX(VeryBigTable,MATCH(AS$1,VeryBigTableHeroes,0),MATCH(INDEX(ChatList,MATCH($AJ6,ChatHeroList,0),1),VeryBigTableChatRow,0))+calculator!$C$6+calculator!$D$6,"")</f>
        <v>10</v>
      </c>
      <c r="AT6" s="152">
        <f t="array" ref="AT6">IF(calculator!$I$5="",INDEX(VeryBigTable,MATCH(AT$1,VeryBigTableHeroes,0),MATCH(INDEX(ChatList,MATCH($AJ6,ChatHeroList,0),1),VeryBigTableChatRow,0))+calculator!$C$6+calculator!$D$6,"")</f>
        <v>15</v>
      </c>
      <c r="AU6" s="152">
        <f t="array" ref="AU6">IF(calculator!$I$5="",INDEX(VeryBigTable,MATCH(AU$1,VeryBigTableHeroes,0),MATCH(INDEX(ChatList,MATCH($AJ6,ChatHeroList,0),1),VeryBigTableChatRow,0))+calculator!$C$6+calculator!$D$6,"")</f>
        <v>9</v>
      </c>
      <c r="AV6" s="152">
        <f t="array" ref="AV6">IF(calculator!$I$5="",INDEX(VeryBigTable,MATCH(AV$1,VeryBigTableHeroes,0),MATCH(INDEX(ChatList,MATCH($AJ6,ChatHeroList,0),1),VeryBigTableChatRow,0))+calculator!$C$6+calculator!$D$6,"")</f>
        <v>7</v>
      </c>
      <c r="AW6" s="152">
        <f t="array" ref="AW6">IF(calculator!$I$5="",INDEX(VeryBigTable,MATCH(AW$1,VeryBigTableHeroes,0),MATCH(INDEX(ChatList,MATCH($AJ6,ChatHeroList,0),1),VeryBigTableChatRow,0))+calculator!$C$6+calculator!$D$6,"")</f>
        <v>13</v>
      </c>
      <c r="AX6" s="152">
        <f t="array" ref="AX6">IF(calculator!$I$5="",INDEX(VeryBigTable,MATCH(AX$1,VeryBigTableHeroes,0),MATCH(INDEX(ChatList,MATCH($AJ6,ChatHeroList,0),1),VeryBigTableChatRow,0))+calculator!$C$6+calculator!$D$6,"")</f>
        <v>11</v>
      </c>
      <c r="AY6" s="152">
        <f t="array" ref="AY6">IF(calculator!$I$5="",INDEX(VeryBigTable,MATCH(AY$1,VeryBigTableHeroes,0),MATCH(INDEX(ChatList,MATCH($AJ6,ChatHeroList,0),1),VeryBigTableChatRow,0))+calculator!$C$6+calculator!$D$6,"")</f>
        <v>16</v>
      </c>
      <c r="AZ6" s="152">
        <f t="array" ref="AZ6">IF(calculator!$I$5="",INDEX(VeryBigTable,MATCH(AZ$1,VeryBigTableHeroes,0),MATCH(INDEX(ChatList,MATCH($AJ6,ChatHeroList,0),1),VeryBigTableChatRow,0))+calculator!$C$6+calculator!$D$6,"")</f>
        <v>7</v>
      </c>
      <c r="BA6" s="152">
        <f t="array" ref="BA6">IF(calculator!$I$5="",INDEX(VeryBigTable,MATCH(BA$1,VeryBigTableHeroes,0),MATCH(INDEX(ChatList,MATCH($AJ6,ChatHeroList,0),1),VeryBigTableChatRow,0))+calculator!$C$6+calculator!$D$6,"")</f>
        <v>9</v>
      </c>
      <c r="BB6" s="152">
        <f t="array" ref="BB6">IF(calculator!$I$5="",INDEX(VeryBigTable,MATCH(BB$1,VeryBigTableHeroes,0),MATCH(INDEX(ChatList,MATCH($AJ6,ChatHeroList,0),1),VeryBigTableChatRow,0))+calculator!$C$6+calculator!$D$6,"")</f>
        <v>9</v>
      </c>
      <c r="BC6" s="152">
        <f t="array" ref="BC6">IF(calculator!$I$5="",INDEX(VeryBigTable,MATCH(BC$1,VeryBigTableHeroes,0),MATCH(INDEX(ChatList,MATCH($AJ6,ChatHeroList,0),1),VeryBigTableChatRow,0))+calculator!$C$6+calculator!$D$6,"")</f>
        <v>13</v>
      </c>
      <c r="BD6" s="152">
        <f t="array" ref="BD6">IF(calculator!$I$5="",INDEX(VeryBigTable,MATCH(BD$1,VeryBigTableHeroes,0),MATCH(INDEX(ChatList,MATCH($AJ6,ChatHeroList,0),1),VeryBigTableChatRow,0))+calculator!$C$6+calculator!$D$6,"")</f>
        <v>12</v>
      </c>
      <c r="BE6" s="152">
        <f t="array" ref="BE6">IF(calculator!$I$5="",INDEX(VeryBigTable,MATCH(BE$1,VeryBigTableHeroes,0),MATCH(INDEX(ChatList,MATCH($AJ6,ChatHeroList,0),1),VeryBigTableChatRow,0))+calculator!$C$6+calculator!$D$6,"")</f>
        <v>9</v>
      </c>
      <c r="BF6" s="152">
        <f t="array" ref="BF6">IF(calculator!$I$5="",INDEX(VeryBigTable,MATCH(BF$1,VeryBigTableHeroes,0),MATCH(INDEX(ChatList,MATCH($AJ6,ChatHeroList,0),1),VeryBigTableChatRow,0))+calculator!$C$6+calculator!$D$6,"")</f>
        <v>9</v>
      </c>
      <c r="BG6" s="152">
        <f t="array" ref="BG6">IF(calculator!$I$5="",INDEX(VeryBigTable,MATCH(BG$1,VeryBigTableHeroes,0),MATCH(INDEX(ChatList,MATCH($AJ6,ChatHeroList,0),1),VeryBigTableChatRow,0))+calculator!$C$6+calculator!$D$6,"")</f>
        <v>17</v>
      </c>
      <c r="BH6" s="152">
        <f t="array" ref="BH6">IF(calculator!$I$5="",INDEX(VeryBigTable,MATCH(BH$1,VeryBigTableHeroes,0),MATCH(INDEX(ChatList,MATCH($AJ6,ChatHeroList,0),1),VeryBigTableChatRow,0))+calculator!$C$6+calculator!$D$6,"")</f>
        <v>14</v>
      </c>
      <c r="BI6" s="152">
        <f t="array" ref="BI6">IF(calculator!$I$5="",INDEX(VeryBigTable,MATCH(BI$1,VeryBigTableHeroes,0),MATCH(INDEX(ChatList,MATCH($AJ6,ChatHeroList,0),1),VeryBigTableChatRow,0))+calculator!$C$6+calculator!$D$6,"")</f>
        <v>12</v>
      </c>
      <c r="BJ6" s="152">
        <f t="array" ref="BJ6">IF(calculator!$I$5="",INDEX(VeryBigTable,MATCH(BJ$1,VeryBigTableHeroes,0),MATCH(INDEX(ChatList,MATCH($AJ6,ChatHeroList,0),1),VeryBigTableChatRow,0))+calculator!$C$6+calculator!$D$6,"")</f>
        <v>9</v>
      </c>
      <c r="BK6" s="152">
        <f t="array" ref="BK6">IF(calculator!$I$5="",INDEX(VeryBigTable,MATCH(BK$1,VeryBigTableHeroes,0),MATCH(INDEX(ChatList,MATCH($AJ6,ChatHeroList,0),1),VeryBigTableChatRow,0))+calculator!$C$6+calculator!$D$6,"")</f>
        <v>6</v>
      </c>
      <c r="BL6" s="152">
        <f t="array" ref="BL6">IF(calculator!$I$5="",INDEX(VeryBigTable,MATCH(BL$1,VeryBigTableHeroes,0),MATCH(INDEX(ChatList,MATCH($AJ6,ChatHeroList,0),1),VeryBigTableChatRow,0))+calculator!$C$6+calculator!$D$6,"")</f>
        <v>12</v>
      </c>
      <c r="BM6" s="152">
        <f t="array" ref="BM6">IF(calculator!$I$5="",INDEX(VeryBigTable,MATCH(BM$1,VeryBigTableHeroes,0),MATCH(INDEX(ChatList,MATCH($AJ6,ChatHeroList,0),1),VeryBigTableChatRow,0))+calculator!$C$6+calculator!$D$6,"")</f>
        <v>13</v>
      </c>
      <c r="BN6" s="152">
        <f t="array" ref="BN6">IF(calculator!$I$5="",INDEX(VeryBigTable,MATCH(BN$1,VeryBigTableHeroes,0),MATCH(INDEX(ChatList,MATCH($AJ6,ChatHeroList,0),1),VeryBigTableChatRow,0))+calculator!$C$6+calculator!$D$6,"")</f>
        <v>12</v>
      </c>
      <c r="BO6" s="152">
        <f t="array" ref="BO6">IF(calculator!$I$5="",INDEX(VeryBigTable,MATCH(BO$1,VeryBigTableHeroes,0),MATCH(INDEX(ChatList,MATCH($AJ6,ChatHeroList,0),1),VeryBigTableChatRow,0))+calculator!$C$6+calculator!$D$6,"")</f>
        <v>10</v>
      </c>
      <c r="BP6" s="152">
        <f t="array" ref="BP6">IF(calculator!$I$5="",INDEX(VeryBigTable,MATCH(BP$1,VeryBigTableHeroes,0),MATCH(INDEX(ChatList,MATCH($AJ6,ChatHeroList,0),1),VeryBigTableChatRow,0))+calculator!$C$6+calculator!$D$6,"")</f>
        <v>10</v>
      </c>
      <c r="BQ6" s="152">
        <f t="array" ref="BQ6">IF(calculator!$I$5="",INDEX(VeryBigTable,MATCH(BQ$1,VeryBigTableHeroes,0),MATCH(INDEX(ChatList,MATCH($AJ6,ChatHeroList,0),1),VeryBigTableChatRow,0))+calculator!$C$6+calculator!$D$6,"")</f>
        <v>11</v>
      </c>
      <c r="BR6" s="152">
        <f t="array" ref="BR6">IF(calculator!$I$5="",INDEX(VeryBigTable,MATCH(BR$1,VeryBigTableHeroes,0),MATCH(INDEX(ChatList,MATCH($AJ6,ChatHeroList,0),1),VeryBigTableChatRow,0))+calculator!$C$6+calculator!$D$6,"")</f>
        <v>11</v>
      </c>
      <c r="BS6" s="152">
        <f t="array" ref="BS6">IF(calculator!$I$5="",INDEX(VeryBigTable,MATCH(BS$1,VeryBigTableHeroes,0),MATCH(INDEX(ChatList,MATCH($AJ6,ChatHeroList,0),1),VeryBigTableChatRow,0))+calculator!$C$6+calculator!$D$6,"")</f>
        <v>10</v>
      </c>
      <c r="BT6" s="152">
        <f t="array" ref="BT6">IF(calculator!$I$5="",INDEX(VeryBigTable,MATCH(BT$1,VeryBigTableHeroes,0),MATCH(INDEX(ChatList,MATCH($AJ6,ChatHeroList,0),1),VeryBigTableChatRow,0))+calculator!$C$6+calculator!$D$6,"")</f>
        <v>16</v>
      </c>
      <c r="BU6" s="152">
        <f t="array" ref="BU6">IF(calculator!$I$5="",INDEX(VeryBigTable,MATCH(BU$1,VeryBigTableHeroes,0),MATCH(INDEX(ChatList,MATCH($AJ6,ChatHeroList,0),1),VeryBigTableChatRow,0))+calculator!$C$6+calculator!$D$6,"")</f>
        <v>10</v>
      </c>
      <c r="BV6" s="152">
        <f t="array" ref="BV6">IF(calculator!$I$5="",INDEX(VeryBigTable,MATCH(BV$1,VeryBigTableHeroes,0),MATCH(INDEX(ChatList,MATCH($AJ6,ChatHeroList,0),1),VeryBigTableChatRow,0))+calculator!$C$6+calculator!$D$6,"")</f>
        <v>10</v>
      </c>
      <c r="BW6" s="152">
        <f t="array" ref="BW6">IF(calculator!$I$5="",INDEX(VeryBigTable,MATCH(BW$1,VeryBigTableHeroes,0),MATCH(INDEX(ChatList,MATCH($AJ6,ChatHeroList,0),1),VeryBigTableChatRow,0))+calculator!$C$6+calculator!$D$6,"")</f>
        <v>18</v>
      </c>
      <c r="BX6" s="152">
        <f t="array" ref="BX6">IF(calculator!$I$5="",INDEX(VeryBigTable,MATCH(BX$1,VeryBigTableHeroes,0),MATCH(INDEX(ChatList,MATCH($AJ6,ChatHeroList,0),1),VeryBigTableChatRow,0))+calculator!$C$6+calculator!$D$6,"")</f>
        <v>10</v>
      </c>
      <c r="BY6" s="152">
        <f t="array" ref="BY6">IF(calculator!$I$5="",INDEX(VeryBigTable,MATCH(BY$1,VeryBigTableHeroes,0),MATCH(INDEX(ChatList,MATCH($AJ6,ChatHeroList,0),1),VeryBigTableChatRow,0))+calculator!$C$6+calculator!$D$6,"")</f>
        <v>10</v>
      </c>
      <c r="BZ6" s="152">
        <f t="array" ref="BZ6">IF(calculator!$I$5="",INDEX(VeryBigTable,MATCH(BZ$1,VeryBigTableHeroes,0),MATCH(INDEX(ChatList,MATCH($AJ6,ChatHeroList,0),1),VeryBigTableChatRow,0))+calculator!$C$6+calculator!$D$6,"")</f>
        <v>9</v>
      </c>
      <c r="CA6" s="152">
        <f t="array" ref="CA6">IF(calculator!$I$5="",INDEX(VeryBigTable,MATCH(CA$1,VeryBigTableHeroes,0),MATCH(INDEX(ChatList,MATCH($AJ6,ChatHeroList,0),1),VeryBigTableChatRow,0))+calculator!$C$6+calculator!$D$6,"")</f>
        <v>14</v>
      </c>
      <c r="CB6" s="152">
        <f t="array" ref="CB6">IF(calculator!$I$5="",INDEX(VeryBigTable,MATCH(CB$1,VeryBigTableHeroes,0),MATCH(INDEX(ChatList,MATCH($AJ6,ChatHeroList,0),1),VeryBigTableChatRow,0))+calculator!$C$6+calculator!$D$6,"")</f>
        <v>9</v>
      </c>
      <c r="CC6" s="152">
        <f t="array" ref="CC6">IF(calculator!$I$5="",INDEX(VeryBigTable,MATCH(CC$1,VeryBigTableHeroes,0),MATCH(INDEX(ChatList,MATCH($AJ6,ChatHeroList,0),1),VeryBigTableChatRow,0))+calculator!$C$6+calculator!$D$6,"")</f>
        <v>4</v>
      </c>
      <c r="CD6" s="152">
        <f t="array" ref="CD6">IF(calculator!$I$5="",INDEX(VeryBigTable,MATCH(CD$1,VeryBigTableHeroes,0),MATCH(INDEX(ChatList,MATCH($AJ6,ChatHeroList,0),1),VeryBigTableChatRow,0))+calculator!$C$6+calculator!$D$6,"")</f>
        <v>17</v>
      </c>
      <c r="CE6" s="152">
        <f t="array" ref="CE6">IF(calculator!$I$5="",INDEX(VeryBigTable,MATCH(CE$1,VeryBigTableHeroes,0),MATCH(INDEX(ChatList,MATCH($AJ6,ChatHeroList,0),1),VeryBigTableChatRow,0))+calculator!$C$6+calculator!$D$6,"")</f>
        <v>14</v>
      </c>
      <c r="CF6" s="152">
        <f t="array" ref="CF6">IF(calculator!$I$5="",INDEX(VeryBigTable,MATCH(CF$1,VeryBigTableHeroes,0),MATCH(INDEX(ChatList,MATCH($AJ6,ChatHeroList,0),1),VeryBigTableChatRow,0))+calculator!$C$6+calculator!$D$6,"")</f>
        <v>8</v>
      </c>
      <c r="CG6" s="152">
        <f t="array" ref="CG6">IF(calculator!$I$5="",INDEX(VeryBigTable,MATCH(CG$1,VeryBigTableHeroes,0),MATCH(INDEX(ChatList,MATCH($AJ6,ChatHeroList,0),1),VeryBigTableChatRow,0))+calculator!$C$6+calculator!$D$6,"")</f>
        <v>13</v>
      </c>
      <c r="CH6" s="152">
        <f t="array" ref="CH6">IF(calculator!$I$5="",INDEX(VeryBigTable,MATCH(CH$1,VeryBigTableHeroes,0),MATCH(INDEX(ChatList,MATCH($AJ6,ChatHeroList,0),1),VeryBigTableChatRow,0))+calculator!$C$6+calculator!$D$6,"")</f>
        <v>8</v>
      </c>
      <c r="CI6" s="152">
        <f t="array" ref="CI6">IF(calculator!$I$5="",INDEX(VeryBigTable,MATCH(CI$1,VeryBigTableHeroes,0),MATCH(INDEX(ChatList,MATCH($AJ6,ChatHeroList,0),1),VeryBigTableChatRow,0))+calculator!$C$6+calculator!$D$6,"")</f>
        <v>12</v>
      </c>
      <c r="CJ6" s="152">
        <f t="array" ref="CJ6">IF(calculator!$I$5="",INDEX(VeryBigTable,MATCH(CJ$1,VeryBigTableHeroes,0),MATCH(INDEX(ChatList,MATCH($AJ6,ChatHeroList,0),1),VeryBigTableChatRow,0))+calculator!$C$6+calculator!$D$6,"")</f>
        <v>12</v>
      </c>
      <c r="CK6" s="152">
        <f t="array" ref="CK6">IF(calculator!$I$5="",INDEX(VeryBigTable,MATCH(CK$1,VeryBigTableHeroes,0),MATCH(INDEX(ChatList,MATCH($AJ6,ChatHeroList,0),1),VeryBigTableChatRow,0))+calculator!$C$6+calculator!$D$6,"")</f>
        <v>15</v>
      </c>
      <c r="CL6" s="152">
        <f t="array" ref="CL6">IF(calculator!$I$5="",INDEX(VeryBigTable,MATCH(CL$1,VeryBigTableHeroes,0),MATCH(INDEX(ChatList,MATCH($AJ6,ChatHeroList,0),1),VeryBigTableChatRow,0))+calculator!$C$6+calculator!$D$6,"")</f>
        <v>15</v>
      </c>
      <c r="CM6" s="152">
        <f t="array" ref="CM6">IF(calculator!$I$5="",INDEX(VeryBigTable,MATCH(CM$1,VeryBigTableHeroes,0),MATCH(INDEX(ChatList,MATCH($AJ6,ChatHeroList,0),1),VeryBigTableChatRow,0))+calculator!$C$6+calculator!$D$6,"")</f>
        <v>15</v>
      </c>
      <c r="CN6" s="152">
        <f t="array" ref="CN6">IF(calculator!$I$5="",INDEX(VeryBigTable,MATCH(CN$1,VeryBigTableHeroes,0),MATCH(INDEX(ChatList,MATCH($AJ6,ChatHeroList,0),1),VeryBigTableChatRow,0))+calculator!$C$6+calculator!$D$6,"")</f>
        <v>13</v>
      </c>
      <c r="CO6" s="152">
        <f t="array" ref="CO6">IF(calculator!$I$5="",INDEX(VeryBigTable,MATCH(CO$1,VeryBigTableHeroes,0),MATCH(INDEX(ChatList,MATCH($AJ6,ChatHeroList,0),1),VeryBigTableChatRow,0))+calculator!$C$6+calculator!$D$6,"")</f>
        <v>9</v>
      </c>
      <c r="CP6" s="152">
        <f t="array" ref="CP6">IF(calculator!$I$5="",INDEX(VeryBigTable,MATCH(CP$1,VeryBigTableHeroes,0),MATCH(INDEX(ChatList,MATCH($AJ6,ChatHeroList,0),1),VeryBigTableChatRow,0))+calculator!$C$6+calculator!$D$6,"")</f>
        <v>8</v>
      </c>
      <c r="CQ6" s="152">
        <f t="array" ref="CQ6">IF(calculator!$I$5="",INDEX(VeryBigTable,MATCH(CQ$1,VeryBigTableHeroes,0),MATCH(INDEX(ChatList,MATCH($AJ6,ChatHeroList,0),1),VeryBigTableChatRow,0))+calculator!$C$6+calculator!$D$6,"")</f>
        <v>12</v>
      </c>
      <c r="CR6" s="152">
        <f t="array" ref="CR6">IF(calculator!$I$5="",INDEX(VeryBigTable,MATCH(CR$1,VeryBigTableHeroes,0),MATCH(INDEX(ChatList,MATCH($AJ6,ChatHeroList,0),1),VeryBigTableChatRow,0))+calculator!$C$6+calculator!$D$6,"")</f>
        <v>9</v>
      </c>
      <c r="CS6" s="152">
        <f t="array" ref="CS6">IF(calculator!$I$5="",INDEX(VeryBigTable,MATCH(CS$1,VeryBigTableHeroes,0),MATCH(INDEX(ChatList,MATCH($AJ6,ChatHeroList,0),1),VeryBigTableChatRow,0))+calculator!$C$6+calculator!$D$6,"")</f>
        <v>10</v>
      </c>
      <c r="CT6" s="152">
        <f t="array" ref="CT6">IF(calculator!$I$5="",INDEX(VeryBigTable,MATCH(CT$1,VeryBigTableHeroes,0),MATCH(INDEX(ChatList,MATCH($AJ6,ChatHeroList,0),1),VeryBigTableChatRow,0))+calculator!$C$6+calculator!$D$6,"")</f>
        <v>12</v>
      </c>
      <c r="CU6" s="152">
        <f t="array" ref="CU6">IF(calculator!$I$5="",INDEX(VeryBigTable,MATCH(CU$1,VeryBigTableHeroes,0),MATCH(INDEX(ChatList,MATCH($AJ6,ChatHeroList,0),1),VeryBigTableChatRow,0))+calculator!$C$6+calculator!$D$6,"")</f>
        <v>11</v>
      </c>
      <c r="CV6" s="152">
        <f t="array" ref="CV6">IF(calculator!$I$5="",INDEX(VeryBigTable,MATCH(CV$1,VeryBigTableHeroes,0),MATCH(INDEX(ChatList,MATCH($AJ6,ChatHeroList,0),1),VeryBigTableChatRow,0))+calculator!$C$6+calculator!$D$6,"")</f>
        <v>12</v>
      </c>
      <c r="CW6" s="152">
        <f t="array" ref="CW6">IF(calculator!$I$5="",INDEX(VeryBigTable,MATCH(CW$1,VeryBigTableHeroes,0),MATCH(INDEX(ChatList,MATCH($AJ6,ChatHeroList,0),1),VeryBigTableChatRow,0))+calculator!$C$6+calculator!$D$6,"")</f>
        <v>12</v>
      </c>
      <c r="CX6" s="152">
        <f t="array" ref="CX6">IF(calculator!$I$5="",INDEX(VeryBigTable,MATCH(CX$1,VeryBigTableHeroes,0),MATCH(INDEX(ChatList,MATCH($AJ6,ChatHeroList,0),1),VeryBigTableChatRow,0))+calculator!$C$6+calculator!$D$6,"")</f>
        <v>8</v>
      </c>
      <c r="CY6" s="152">
        <f t="array" ref="CY6">IF(calculator!$I$5="",INDEX(VeryBigTable,MATCH(CY$1,VeryBigTableHeroes,0),MATCH(INDEX(ChatList,MATCH($AJ6,ChatHeroList,0),1),VeryBigTableChatRow,0))+calculator!$C$6+calculator!$D$6,"")</f>
        <v>10</v>
      </c>
      <c r="CZ6" s="152">
        <f t="array" ref="CZ6">IF(calculator!$I$5="",INDEX(VeryBigTable,MATCH(CZ$1,VeryBigTableHeroes,0),MATCH(INDEX(ChatList,MATCH($AJ6,ChatHeroList,0),1),VeryBigTableChatRow,0))+calculator!$C$6+calculator!$D$6,"")</f>
        <v>17</v>
      </c>
      <c r="DA6" s="152">
        <f t="array" ref="DA6">IF(calculator!$I$5="",INDEX(VeryBigTable,MATCH(DA$1,VeryBigTableHeroes,0),MATCH(INDEX(ChatList,MATCH($AJ6,ChatHeroList,0),1),VeryBigTableChatRow,0))+calculator!$C$6+calculator!$D$6,"")</f>
        <v>17</v>
      </c>
      <c r="DB6" s="152">
        <f t="array" ref="DB6">IF(calculator!$I$5="",INDEX(VeryBigTable,MATCH(DB$1,VeryBigTableHeroes,0),MATCH(INDEX(ChatList,MATCH($AJ6,ChatHeroList,0),1),VeryBigTableChatRow,0))+calculator!$C$6+calculator!$D$6,"")</f>
        <v>12</v>
      </c>
      <c r="DC6" s="152">
        <f t="array" ref="DC6">IF(calculator!$I$5="",INDEX(VeryBigTable,MATCH(DC$1,VeryBigTableHeroes,0),MATCH(INDEX(ChatList,MATCH($AJ6,ChatHeroList,0),1),VeryBigTableChatRow,0))+calculator!$C$6+calculator!$D$6,"")</f>
        <v>9</v>
      </c>
      <c r="DD6" s="152">
        <f t="array" ref="DD6">IF(calculator!$I$5="",INDEX(VeryBigTable,MATCH(DD$1,VeryBigTableHeroes,0),MATCH(INDEX(ChatList,MATCH($AJ6,ChatHeroList,0),1),VeryBigTableChatRow,0))+calculator!$C$6+calculator!$D$6,"")</f>
        <v>12</v>
      </c>
      <c r="DE6" s="152">
        <f t="array" ref="DE6">IF(calculator!$I$5="",INDEX(VeryBigTable,MATCH(DE$1,VeryBigTableHeroes,0),MATCH(INDEX(ChatList,MATCH($AJ6,ChatHeroList,0),1),VeryBigTableChatRow,0))+calculator!$C$6+calculator!$D$6,"")</f>
        <v>8</v>
      </c>
      <c r="DF6" s="152">
        <f t="array" ref="DF6">IF(calculator!$I$5="",INDEX(VeryBigTable,MATCH(DF$1,VeryBigTableHeroes,0),MATCH(INDEX(ChatList,MATCH($AJ6,ChatHeroList,0),1),VeryBigTableChatRow,0))+calculator!$C$6+calculator!$D$6,"")</f>
        <v>9</v>
      </c>
      <c r="DG6" s="152">
        <f t="array" ref="DG6">IF(calculator!$I$5="",INDEX(VeryBigTable,MATCH(DG$1,VeryBigTableHeroes,0),MATCH(INDEX(ChatList,MATCH($AJ6,ChatHeroList,0),1),VeryBigTableChatRow,0))+calculator!$C$6+calculator!$D$6,"")</f>
        <v>10</v>
      </c>
      <c r="DH6" s="152">
        <f t="array" ref="DH6">IF(calculator!$I$5="",INDEX(VeryBigTable,MATCH(DH$1,VeryBigTableHeroes,0),MATCH(INDEX(ChatList,MATCH($AJ6,ChatHeroList,0),1),VeryBigTableChatRow,0))+calculator!$C$6+calculator!$D$6,"")</f>
        <v>15</v>
      </c>
      <c r="DI6" s="152">
        <f t="array" ref="DI6">IF(calculator!$I$5="",INDEX(VeryBigTable,MATCH(DI$1,VeryBigTableHeroes,0),MATCH(INDEX(ChatList,MATCH($AJ6,ChatHeroList,0),1),VeryBigTableChatRow,0))+calculator!$C$6+calculator!$D$6,"")</f>
        <v>9</v>
      </c>
      <c r="DJ6" s="152">
        <f t="array" ref="DJ6">IF(calculator!$I$5="",INDEX(VeryBigTable,MATCH(DJ$1,VeryBigTableHeroes,0),MATCH(INDEX(ChatList,MATCH($AJ6,ChatHeroList,0),1),VeryBigTableChatRow,0))+calculator!$C$6+calculator!$D$6,"")</f>
        <v>9</v>
      </c>
      <c r="DK6" s="152">
        <f t="array" ref="DK6">IF(calculator!$I$5="",INDEX(VeryBigTable,MATCH(DK$1,VeryBigTableHeroes,0),MATCH(INDEX(ChatList,MATCH($AJ6,ChatHeroList,0),1),VeryBigTableChatRow,0))+calculator!$C$6+calculator!$D$6,"")</f>
        <v>11</v>
      </c>
      <c r="DL6" s="152">
        <f t="array" ref="DL6">IF(calculator!$I$5="",INDEX(VeryBigTable,MATCH(DL$1,VeryBigTableHeroes,0),MATCH(INDEX(ChatList,MATCH($AJ6,ChatHeroList,0),1),VeryBigTableChatRow,0))+calculator!$C$6+calculator!$D$6,"")</f>
        <v>12</v>
      </c>
      <c r="DM6" s="152">
        <f t="array" ref="DM6">IF(calculator!$I$5="",INDEX(VeryBigTable,MATCH(DM$1,VeryBigTableHeroes,0),MATCH(INDEX(ChatList,MATCH($AJ6,ChatHeroList,0),1),VeryBigTableChatRow,0))+calculator!$C$6+calculator!$D$6,"")</f>
        <v>11</v>
      </c>
      <c r="DN6" s="152">
        <f t="array" ref="DN6">IF(calculator!$I$5="",INDEX(VeryBigTable,MATCH(DN$1,VeryBigTableHeroes,0),MATCH(INDEX(ChatList,MATCH($AJ6,ChatHeroList,0),1),VeryBigTableChatRow,0))+calculator!$C$6+calculator!$D$6,"")</f>
        <v>14</v>
      </c>
      <c r="DO6" s="152">
        <f t="array" ref="DO6">IF(calculator!$I$5="",INDEX(VeryBigTable,MATCH(DO$1,VeryBigTableHeroes,0),MATCH(INDEX(ChatList,MATCH($AJ6,ChatHeroList,0),1),VeryBigTableChatRow,0))+calculator!$C$6+calculator!$D$6,"")</f>
        <v>14</v>
      </c>
      <c r="DP6" s="152">
        <f t="array" ref="DP6">IF(calculator!$I$5="",INDEX(VeryBigTable,MATCH(DP$1,VeryBigTableHeroes,0),MATCH(INDEX(ChatList,MATCH($AJ6,ChatHeroList,0),1),VeryBigTableChatRow,0))+calculator!$C$6+calculator!$D$6,"")</f>
        <v>8</v>
      </c>
      <c r="DQ6" s="152">
        <f t="array" ref="DQ6">IF(calculator!$I$5="",INDEX(VeryBigTable,MATCH(DQ$1,VeryBigTableHeroes,0),MATCH(INDEX(ChatList,MATCH($AJ6,ChatHeroList,0),1),VeryBigTableChatRow,0))+calculator!$C$6+calculator!$D$6,"")</f>
        <v>12</v>
      </c>
      <c r="DR6" s="152">
        <f t="array" ref="DR6">IF(calculator!$I$5="",INDEX(VeryBigTable,MATCH(DR$1,VeryBigTableHeroes,0),MATCH(INDEX(ChatList,MATCH($AJ6,ChatHeroList,0),1),VeryBigTableChatRow,0))+calculator!$C$6+calculator!$D$6,"")</f>
        <v>17</v>
      </c>
      <c r="DS6" s="152">
        <f t="array" ref="DS6">IF(calculator!$I$5="",INDEX(VeryBigTable,MATCH(DS$1,VeryBigTableHeroes,0),MATCH(INDEX(ChatList,MATCH($AJ6,ChatHeroList,0),1),VeryBigTableChatRow,0))+calculator!$C$6+calculator!$D$6,"")</f>
        <v>13</v>
      </c>
      <c r="DT6" s="152">
        <f t="array" ref="DT6">IF(calculator!$I$5="",INDEX(VeryBigTable,MATCH(DT$1,VeryBigTableHeroes,0),MATCH(INDEX(ChatList,MATCH($AJ6,ChatHeroList,0),1),VeryBigTableChatRow,0))+calculator!$C$6+calculator!$D$6,"")</f>
        <v>14</v>
      </c>
      <c r="DU6" s="152">
        <f t="array" ref="DU6">IF(calculator!$I$5="",INDEX(VeryBigTable,MATCH(DU$1,VeryBigTableHeroes,0),MATCH(INDEX(ChatList,MATCH($AJ6,ChatHeroList,0),1),VeryBigTableChatRow,0))+calculator!$C$6+calculator!$D$6,"")</f>
        <v>17</v>
      </c>
      <c r="DV6" s="152">
        <f t="array" ref="DV6">IF(calculator!$I$5="",INDEX(VeryBigTable,MATCH(DV$1,VeryBigTableHeroes,0),MATCH(INDEX(ChatList,MATCH($AJ6,ChatHeroList,0),1),VeryBigTableChatRow,0))+calculator!$C$6+calculator!$D$6,"")</f>
        <v>12</v>
      </c>
      <c r="DW6" s="152">
        <f t="array" ref="DW6">IF(calculator!$I$5="",INDEX(VeryBigTable,MATCH(DW$1,VeryBigTableHeroes,0),MATCH(INDEX(ChatList,MATCH($AJ6,ChatHeroList,0),1),VeryBigTableChatRow,0))+calculator!$C$6+calculator!$D$6,"")</f>
        <v>10</v>
      </c>
      <c r="DX6" s="152">
        <f t="array" ref="DX6">IF(calculator!$I$5="",INDEX(VeryBigTable,MATCH(DX$1,VeryBigTableHeroes,0),MATCH(INDEX(ChatList,MATCH($AJ6,ChatHeroList,0),1),VeryBigTableChatRow,0))+calculator!$C$6+calculator!$D$6,"")</f>
        <v>10</v>
      </c>
      <c r="DY6" s="152">
        <f t="array" ref="DY6">IF(calculator!$I$5="",INDEX(VeryBigTable,MATCH(DY$1,VeryBigTableHeroes,0),MATCH(INDEX(ChatList,MATCH($AJ6,ChatHeroList,0),1),VeryBigTableChatRow,0))+calculator!$C$6+calculator!$D$6,"")</f>
        <v>9</v>
      </c>
      <c r="DZ6" s="152">
        <f t="array" ref="DZ6">IF(calculator!$I$5="",INDEX(VeryBigTable,MATCH(DZ$1,VeryBigTableHeroes,0),MATCH(INDEX(ChatList,MATCH($AJ6,ChatHeroList,0),1),VeryBigTableChatRow,0))+calculator!$C$6+calculator!$D$6,"")</f>
        <v>15</v>
      </c>
      <c r="EA6" s="152">
        <f t="array" ref="EA6">IF(calculator!$I$5="",INDEX(VeryBigTable,MATCH(EA$1,VeryBigTableHeroes,0),MATCH(INDEX(ChatList,MATCH($AJ6,ChatHeroList,0),1),VeryBigTableChatRow,0))+calculator!$C$6+calculator!$D$6,"")</f>
        <v>12</v>
      </c>
      <c r="EB6" s="152">
        <f t="array" ref="EB6">IF(calculator!$I$5="",INDEX(VeryBigTable,MATCH(EB$1,VeryBigTableHeroes,0),MATCH(INDEX(ChatList,MATCH($AJ6,ChatHeroList,0),1),VeryBigTableChatRow,0))+calculator!$C$6+calculator!$D$6,"")</f>
        <v>15</v>
      </c>
      <c r="EC6" s="152">
        <f t="array" ref="EC6">IF(calculator!$I$5="",INDEX(VeryBigTable,MATCH(EC$1,VeryBigTableHeroes,0),MATCH(INDEX(ChatList,MATCH($AJ6,ChatHeroList,0),1),VeryBigTableChatRow,0))+calculator!$C$6+calculator!$D$6,"")</f>
        <v>11</v>
      </c>
      <c r="ED6" s="152">
        <f t="array" ref="ED6">IF(calculator!$I$5="",INDEX(VeryBigTable,MATCH(ED$1,VeryBigTableHeroes,0),MATCH(INDEX(ChatList,MATCH($AJ6,ChatHeroList,0),1),VeryBigTableChatRow,0))+calculator!$C$6+calculator!$D$6,"")</f>
        <v>8</v>
      </c>
      <c r="EE6" s="152">
        <f t="array" ref="EE6">IF(calculator!$I$5="",INDEX(VeryBigTable,MATCH(EE$1,VeryBigTableHeroes,0),MATCH(INDEX(ChatList,MATCH($AJ6,ChatHeroList,0),1),VeryBigTableChatRow,0))+calculator!$C$6+calculator!$D$6,"")</f>
        <v>13</v>
      </c>
      <c r="EF6" s="152">
        <f t="array" ref="EF6">IF(calculator!$I$5="",INDEX(VeryBigTable,MATCH(EF$1,VeryBigTableHeroes,0),MATCH(INDEX(ChatList,MATCH($AJ6,ChatHeroList,0),1),VeryBigTableChatRow,0))+calculator!$C$6+calculator!$D$6,"")</f>
        <v>6</v>
      </c>
      <c r="EG6" s="152">
        <f t="array" ref="EG6">IF(calculator!$I$5="",INDEX(VeryBigTable,MATCH(EG$1,VeryBigTableHeroes,0),MATCH(INDEX(ChatList,MATCH($AJ6,ChatHeroList,0),1),VeryBigTableChatRow,0))+calculator!$C$6+calculator!$D$6,"")</f>
        <v>12</v>
      </c>
      <c r="EH6" s="152">
        <f t="array" ref="EH6">IF(calculator!$I$5="",INDEX(VeryBigTable,MATCH(EH$1,VeryBigTableHeroes,0),MATCH(INDEX(ChatList,MATCH($AJ6,ChatHeroList,0),1),VeryBigTableChatRow,0))+calculator!$C$6+calculator!$D$6,"")</f>
        <v>9</v>
      </c>
      <c r="EI6" s="152">
        <f t="array" ref="EI6">IF(calculator!$I$5="",INDEX(VeryBigTable,MATCH(EI$1,VeryBigTableHeroes,0),MATCH(INDEX(ChatList,MATCH($AJ6,ChatHeroList,0),1),VeryBigTableChatRow,0))+calculator!$C$6+calculator!$D$6,"")</f>
        <v>12</v>
      </c>
      <c r="EJ6" s="152">
        <f t="array" ref="EJ6">IF(calculator!$I$5="",INDEX(VeryBigTable,MATCH(EJ$1,VeryBigTableHeroes,0),MATCH(INDEX(ChatList,MATCH($AJ6,ChatHeroList,0),1),VeryBigTableChatRow,0))+calculator!$C$6+calculator!$D$6,"")</f>
        <v>10</v>
      </c>
      <c r="EK6" s="152">
        <f t="array" ref="EK6">IF(calculator!$I$5="",INDEX(VeryBigTable,MATCH(EK$1,VeryBigTableHeroes,0),MATCH(INDEX(ChatList,MATCH($AJ6,ChatHeroList,0),1),VeryBigTableChatRow,0))+calculator!$C$6+calculator!$D$6,"")</f>
        <v>10</v>
      </c>
      <c r="EL6" s="152">
        <f t="array" ref="EL6">IF(calculator!$I$5="",INDEX(VeryBigTable,MATCH(EL$1,VeryBigTableHeroes,0),MATCH(INDEX(ChatList,MATCH($AJ6,ChatHeroList,0),1),VeryBigTableChatRow,0))+calculator!$C$6+calculator!$D$6,"")</f>
        <v>15</v>
      </c>
      <c r="EM6" s="152">
        <f t="array" ref="EM6">IF(calculator!$I$5="",INDEX(VeryBigTable,MATCH(EM$1,VeryBigTableHeroes,0),MATCH(INDEX(ChatList,MATCH($AJ6,ChatHeroList,0),1),VeryBigTableChatRow,0))+calculator!$C$6+calculator!$D$6,"")</f>
        <v>10</v>
      </c>
      <c r="EN6" s="152">
        <f t="array" ref="EN6">IF(calculator!$I$5="",INDEX(VeryBigTable,MATCH(EN$1,VeryBigTableHeroes,0),MATCH(INDEX(ChatList,MATCH($AJ6,ChatHeroList,0),1),VeryBigTableChatRow,0))+calculator!$C$6+calculator!$D$6,"")</f>
        <v>12</v>
      </c>
      <c r="EO6" s="152">
        <f t="array" ref="EO6">IF(calculator!$I$5="",INDEX(VeryBigTable,MATCH(EO$1,VeryBigTableHeroes,0),MATCH(INDEX(ChatList,MATCH($AJ6,ChatHeroList,0),1),VeryBigTableChatRow,0))+calculator!$C$6+calculator!$D$6,"")</f>
        <v>15</v>
      </c>
      <c r="EP6" s="152">
        <f t="array" ref="EP6">IF(calculator!$I$5="",INDEX(VeryBigTable,MATCH(EP$1,VeryBigTableHeroes,0),MATCH(INDEX(ChatList,MATCH($AJ6,ChatHeroList,0),1),VeryBigTableChatRow,0))+calculator!$C$6+calculator!$D$6,"")</f>
        <v>15</v>
      </c>
      <c r="EQ6" s="152">
        <f t="array" ref="EQ6">IF(calculator!$I$5="",INDEX(VeryBigTable,MATCH(EQ$1,VeryBigTableHeroes,0),MATCH(INDEX(ChatList,MATCH($AJ6,ChatHeroList,0),1),VeryBigTableChatRow,0))+calculator!$C$6+calculator!$D$6,"")</f>
        <v>10</v>
      </c>
      <c r="ER6" s="152">
        <f t="array" ref="ER6">IF(calculator!$I$5="",INDEX(VeryBigTable,MATCH(ER$1,VeryBigTableHeroes,0),MATCH(INDEX(ChatList,MATCH($AJ6,ChatHeroList,0),1),VeryBigTableChatRow,0))+calculator!$C$6+calculator!$D$6,"")</f>
        <v>10</v>
      </c>
      <c r="ES6" s="152">
        <f t="array" ref="ES6">IF(calculator!$I$5="",INDEX(VeryBigTable,MATCH(ES$1,VeryBigTableHeroes,0),MATCH(INDEX(ChatList,MATCH($AJ6,ChatHeroList,0),1),VeryBigTableChatRow,0))+calculator!$C$6+calculator!$D$6,"")</f>
        <v>17</v>
      </c>
      <c r="ET6" s="152">
        <f t="array" ref="ET6">IF(calculator!$I$5="",INDEX(VeryBigTable,MATCH(ET$1,VeryBigTableHeroes,0),MATCH(INDEX(ChatList,MATCH($AJ6,ChatHeroList,0),1),VeryBigTableChatRow,0))+calculator!$C$6+calculator!$D$6,"")</f>
        <v>15</v>
      </c>
      <c r="EU6" s="152">
        <f t="array" ref="EU6">IF(calculator!$I$5="",INDEX(VeryBigTable,MATCH(EU$1,VeryBigTableHeroes,0),MATCH(INDEX(ChatList,MATCH($AJ6,ChatHeroList,0),1),VeryBigTableChatRow,0))+calculator!$C$6+calculator!$D$6,"")</f>
        <v>7</v>
      </c>
      <c r="EV6" s="152">
        <f t="array" ref="EV6">IF(calculator!$I$5="",INDEX(VeryBigTable,MATCH(EV$1,VeryBigTableHeroes,0),MATCH(INDEX(ChatList,MATCH($AJ6,ChatHeroList,0),1),VeryBigTableChatRow,0))+calculator!$C$6+calculator!$D$6,"")</f>
        <v>12</v>
      </c>
      <c r="EW6" s="152">
        <f t="array" ref="EW6">IF(calculator!$I$5="",INDEX(VeryBigTable,MATCH(EW$1,VeryBigTableHeroes,0),MATCH(INDEX(ChatList,MATCH($AJ6,ChatHeroList,0),1),VeryBigTableChatRow,0))+calculator!$C$6+calculator!$D$6,"")</f>
        <v>12</v>
      </c>
      <c r="EX6" s="152">
        <f t="array" ref="EX6">IF(calculator!$I$5="",INDEX(VeryBigTable,MATCH(EX$1,VeryBigTableHeroes,0),MATCH(INDEX(ChatList,MATCH($AJ6,ChatHeroList,0),1),VeryBigTableChatRow,0))+calculator!$C$6+calculator!$D$6,"")</f>
        <v>15</v>
      </c>
      <c r="EY6" s="152">
        <f t="array" ref="EY6">IF(calculator!$I$5="",INDEX(VeryBigTable,MATCH(EY$1,VeryBigTableHeroes,0),MATCH(INDEX(ChatList,MATCH($AJ6,ChatHeroList,0),1),VeryBigTableChatRow,0))+calculator!$C$6+calculator!$D$6,"")</f>
        <v>8</v>
      </c>
      <c r="EZ6" s="152">
        <f t="array" ref="EZ6">IF(calculator!$I$5="",INDEX(VeryBigTable,MATCH(EZ$1,VeryBigTableHeroes,0),MATCH(INDEX(ChatList,MATCH($AJ6,ChatHeroList,0),1),VeryBigTableChatRow,0))+calculator!$C$6+calculator!$D$6,"")</f>
        <v>7</v>
      </c>
      <c r="FA6" s="152">
        <f t="array" ref="FA6">IF(calculator!$I$5="",INDEX(VeryBigTable,MATCH(FA$1,VeryBigTableHeroes,0),MATCH(INDEX(ChatList,MATCH($AJ6,ChatHeroList,0),1),VeryBigTableChatRow,0))+calculator!$C$6+calculator!$D$6,"")</f>
        <v>8</v>
      </c>
      <c r="FB6" s="152">
        <f t="array" ref="FB6">IF(calculator!$I$5="",INDEX(VeryBigTable,MATCH(FB$1,VeryBigTableHeroes,0),MATCH(INDEX(ChatList,MATCH($AJ6,ChatHeroList,0),1),VeryBigTableChatRow,0))+calculator!$C$6+calculator!$D$6,"")</f>
        <v>10</v>
      </c>
    </row>
    <row r="7" spans="1:158">
      <c r="A7" s="80" t="str">
        <v>Aramintha</v>
      </c>
      <c r="B7" s="142" t="e">
        <f ca="1"/>
        <v>#NAME?</v>
      </c>
      <c r="D7" s="23" t="s">
        <v>37</v>
      </c>
      <c r="E7" t="e">
        <f t="shared" ca="1" si="1"/>
        <v>#NAME?</v>
      </c>
      <c r="F7" s="143">
        <f t="array" ref="F7">IF(calculator!$I$5="",INDEX(VeryBigTable,MATCH(F$1,VeryBigTableHeroes,0),MATCH(INDEX(ChatList,MATCH($D7,ChatHeroList,0),1),VeryBigTableChatRow)),"")</f>
        <v>3</v>
      </c>
      <c r="G7" s="143">
        <f t="array" ref="G7">IF(calculator!$I$5="",INDEX(VeryBigTable,MATCH(G$1,VeryBigTableHeroes,0),MATCH(INDEX(ChatList,MATCH($D7,ChatHeroList,0),1),VeryBigTableChatRow)),"")</f>
        <v>1</v>
      </c>
      <c r="H7" s="143">
        <f t="array" ref="H7">IF(calculator!$I$5="",INDEX(VeryBigTable,MATCH(H$1,VeryBigTableHeroes,0),MATCH(INDEX(ChatList,MATCH($D7,ChatHeroList,0),1),VeryBigTableChatRow)),"")</f>
        <v>2</v>
      </c>
      <c r="I7" s="143">
        <f>IF(calculator!$I$5="",SUM(F7:H7),"")</f>
        <v>6</v>
      </c>
      <c r="J7" s="23" t="s">
        <v>37</v>
      </c>
      <c r="K7" s="23" t="e">
        <f t="shared" ca="1" si="2"/>
        <v>#NAME?</v>
      </c>
      <c r="L7" s="23">
        <f t="array" ref="L7">IF(calculator!$I$5="",INDEX(VeryBigTable,MATCH(L$1,VeryBigTableHeroes,0),MATCH(INDEX(ChatList,MATCH($J7,ChatHeroList,0),2),VeryBigTableChatRow)),"")</f>
        <v>-1</v>
      </c>
      <c r="M7" s="23">
        <f t="array" ref="M7">IF(calculator!$I$5="",INDEX(VeryBigTable,MATCH(M$1,VeryBigTableHeroes,0),MATCH(INDEX(ChatList,MATCH($J7,ChatHeroList,0),2),VeryBigTableChatRow)),"")</f>
        <v>3</v>
      </c>
      <c r="N7" s="23">
        <f t="array" ref="N7">IF(calculator!$I$5="",INDEX(VeryBigTable,MATCH(N$1,VeryBigTableHeroes,0),MATCH(INDEX(ChatList,MATCH($J7,ChatHeroList,0),2),VeryBigTableChatRow)),"")</f>
        <v>-2</v>
      </c>
      <c r="O7" s="23">
        <f>IF(calculator!$I$5="",SUM(L7:N7),"")</f>
        <v>0</v>
      </c>
      <c r="P7" s="149" t="s">
        <v>150</v>
      </c>
      <c r="Q7" s="125" t="e">
        <f ca="1">_xludf.CONCAT(P7,"2")</f>
        <v>#NAME?</v>
      </c>
      <c r="R7" s="149" t="e">
        <f t="array" ref="R7">IF(calculator!$I$5="",INDEX(VeryBigTable,MATCH(R$1,VeryBigTableHeroes,0),MATCH(INDEX(ChatList,MATCH($P7,ChatHeroList,0),2),VeryBigTableChatRow)),"")</f>
        <v>#N/A</v>
      </c>
      <c r="S7" s="149" t="e">
        <f t="array" ref="S7">IF(calculator!$I$5="",INDEX(VeryBigTable,MATCH(S$1,VeryBigTableHeroes,0),MATCH(INDEX(ChatList,MATCH($P7,ChatHeroList,0),2),VeryBigTableChatRow)),"")</f>
        <v>#N/A</v>
      </c>
      <c r="T7" s="149" t="e">
        <f t="array" ref="T7">IF(calculator!$I$5="",INDEX(VeryBigTable,MATCH(T$1,VeryBigTableHeroes,0),MATCH(INDEX(ChatList,MATCH($P7,ChatHeroList,0),2),VeryBigTableChatRow)),"")</f>
        <v>#N/A</v>
      </c>
      <c r="U7" s="149" t="e">
        <f>IF(calculator!$I$5="",SUM(R7:T7),"")</f>
        <v>#N/A</v>
      </c>
      <c r="X7" s="5"/>
      <c r="Y7" s="5"/>
      <c r="Z7" s="5"/>
      <c r="AA7" s="5"/>
      <c r="AB7" s="5"/>
      <c r="AC7" s="5"/>
      <c r="AD7" s="5"/>
      <c r="AE7" s="151" t="str">
        <f ca="1">IFERROR(__xludf.DUMMYFUNCTION("""COMPUTED_VALUE"""),"Crozet")</f>
        <v>Crozet</v>
      </c>
      <c r="AF7" s="5" t="str">
        <f ca="1">IFERROR(__xludf.DUMMYFUNCTION("""COMPUTED_VALUE"""),"MascotHazel")</f>
        <v>MascotHazel</v>
      </c>
      <c r="AG7" s="17" t="s">
        <v>598</v>
      </c>
      <c r="AH7" s="171"/>
      <c r="AI7" s="134" t="str">
        <f t="shared" si="0"/>
        <v/>
      </c>
      <c r="AJ7" s="4" t="str">
        <f>calculator!I4</f>
        <v>Iseria</v>
      </c>
      <c r="AK7" s="152">
        <f t="array" ref="AK7">IF(calculator!$I$5="",INDEX(VeryBigTable,MATCH(AK$1,VeryBigTableHeroes,0),MATCH(INDEX(ChatList,MATCH($AJ7,ChatHeroList,0),2),VeryBigTableChatRow,0))+calculator!$C$7+calculator!$D$7,"")</f>
        <v>14</v>
      </c>
      <c r="AL7" s="152">
        <f t="array" ref="AL7">IF(calculator!$I$5="",INDEX(VeryBigTable,MATCH(AL$1,VeryBigTableHeroes,0),MATCH(INDEX(ChatList,MATCH($AJ7,ChatHeroList,0),2),VeryBigTableChatRow,0))+calculator!$C$7+calculator!$D$7,"")</f>
        <v>6</v>
      </c>
      <c r="AM7" s="153">
        <f t="array" ref="AM7">IF(calculator!$I$5="",INDEX(VeryBigTable,MATCH(AM$1,VeryBigTableHeroes,0),MATCH(INDEX(ChatList,MATCH($AJ7,ChatHeroList,0),2),VeryBigTableChatRow,0))+calculator!$C$7+calculator!$D$7,"")</f>
        <v>8</v>
      </c>
      <c r="AN7" s="152">
        <f t="array" ref="AN7">IF(calculator!$I$5="",INDEX(VeryBigTable,MATCH(AN$1,VeryBigTableHeroes,0),MATCH(INDEX(ChatList,MATCH($AJ7,ChatHeroList,0),2),VeryBigTableChatRow,0))+calculator!$C$7+calculator!$D$7,"")</f>
        <v>10</v>
      </c>
      <c r="AO7" s="152">
        <f t="array" ref="AO7">IF(calculator!$I$5="",INDEX(VeryBigTable,MATCH(AO$1,VeryBigTableHeroes,0),MATCH(INDEX(ChatList,MATCH($AJ7,ChatHeroList,0),2),VeryBigTableChatRow,0))+calculator!$C$7+calculator!$D$7,"")</f>
        <v>9</v>
      </c>
      <c r="AP7" s="152">
        <f t="array" ref="AP7">IF(calculator!$I$5="",INDEX(VeryBigTable,MATCH(AP$1,VeryBigTableHeroes,0),MATCH(INDEX(ChatList,MATCH($AJ7,ChatHeroList,0),2),VeryBigTableChatRow,0))+calculator!$C$7+calculator!$D$7,"")</f>
        <v>11</v>
      </c>
      <c r="AQ7" s="152">
        <f t="array" ref="AQ7">IF(calculator!$I$5="",INDEX(VeryBigTable,MATCH(AQ$1,VeryBigTableHeroes,0),MATCH(INDEX(ChatList,MATCH($AJ7,ChatHeroList,0),2),VeryBigTableChatRow,0))+calculator!$C$7+calculator!$D$7,"")</f>
        <v>7</v>
      </c>
      <c r="AR7" s="152">
        <f t="array" ref="AR7">IF(calculator!$I$5="",INDEX(VeryBigTable,MATCH(AR$1,VeryBigTableHeroes,0),MATCH(INDEX(ChatList,MATCH($AJ7,ChatHeroList,0),2),VeryBigTableChatRow,0))+calculator!$C$7+calculator!$D$7,"")</f>
        <v>6</v>
      </c>
      <c r="AS7" s="152">
        <f t="array" ref="AS7">IF(calculator!$I$5="",INDEX(VeryBigTable,MATCH(AS$1,VeryBigTableHeroes,0),MATCH(INDEX(ChatList,MATCH($AJ7,ChatHeroList,0),2),VeryBigTableChatRow,0))+calculator!$C$7+calculator!$D$7,"")</f>
        <v>8</v>
      </c>
      <c r="AT7" s="152">
        <f t="array" ref="AT7">IF(calculator!$I$5="",INDEX(VeryBigTable,MATCH(AT$1,VeryBigTableHeroes,0),MATCH(INDEX(ChatList,MATCH($AJ7,ChatHeroList,0),2),VeryBigTableChatRow,0))+calculator!$C$7+calculator!$D$7,"")</f>
        <v>11</v>
      </c>
      <c r="AU7" s="152">
        <f t="array" ref="AU7">IF(calculator!$I$5="",INDEX(VeryBigTable,MATCH(AU$1,VeryBigTableHeroes,0),MATCH(INDEX(ChatList,MATCH($AJ7,ChatHeroList,0),2),VeryBigTableChatRow,0))+calculator!$C$7+calculator!$D$7,"")</f>
        <v>6</v>
      </c>
      <c r="AV7" s="152">
        <f t="array" ref="AV7">IF(calculator!$I$5="",INDEX(VeryBigTable,MATCH(AV$1,VeryBigTableHeroes,0),MATCH(INDEX(ChatList,MATCH($AJ7,ChatHeroList,0),2),VeryBigTableChatRow,0))+calculator!$C$7+calculator!$D$7,"")</f>
        <v>10</v>
      </c>
      <c r="AW7" s="152">
        <f t="array" ref="AW7">IF(calculator!$I$5="",INDEX(VeryBigTable,MATCH(AW$1,VeryBigTableHeroes,0),MATCH(INDEX(ChatList,MATCH($AJ7,ChatHeroList,0),2),VeryBigTableChatRow,0))+calculator!$C$7+calculator!$D$7,"")</f>
        <v>10</v>
      </c>
      <c r="AX7" s="152">
        <f t="array" ref="AX7">IF(calculator!$I$5="",INDEX(VeryBigTable,MATCH(AX$1,VeryBigTableHeroes,0),MATCH(INDEX(ChatList,MATCH($AJ7,ChatHeroList,0),2),VeryBigTableChatRow,0))+calculator!$C$7+calculator!$D$7,"")</f>
        <v>6</v>
      </c>
      <c r="AY7" s="152">
        <f t="array" ref="AY7">IF(calculator!$I$5="",INDEX(VeryBigTable,MATCH(AY$1,VeryBigTableHeroes,0),MATCH(INDEX(ChatList,MATCH($AJ7,ChatHeroList,0),2),VeryBigTableChatRow,0))+calculator!$C$7+calculator!$D$7,"")</f>
        <v>11</v>
      </c>
      <c r="AZ7" s="152">
        <f t="array" ref="AZ7">IF(calculator!$I$5="",INDEX(VeryBigTable,MATCH(AZ$1,VeryBigTableHeroes,0),MATCH(INDEX(ChatList,MATCH($AJ7,ChatHeroList,0),2),VeryBigTableChatRow,0))+calculator!$C$7+calculator!$D$7,"")</f>
        <v>10</v>
      </c>
      <c r="BA7" s="152">
        <f t="array" ref="BA7">IF(calculator!$I$5="",INDEX(VeryBigTable,MATCH(BA$1,VeryBigTableHeroes,0),MATCH(INDEX(ChatList,MATCH($AJ7,ChatHeroList,0),2),VeryBigTableChatRow,0))+calculator!$C$7+calculator!$D$7,"")</f>
        <v>6</v>
      </c>
      <c r="BB7" s="152">
        <f t="array" ref="BB7">IF(calculator!$I$5="",INDEX(VeryBigTable,MATCH(BB$1,VeryBigTableHeroes,0),MATCH(INDEX(ChatList,MATCH($AJ7,ChatHeroList,0),2),VeryBigTableChatRow,0))+calculator!$C$7+calculator!$D$7,"")</f>
        <v>5</v>
      </c>
      <c r="BC7" s="152">
        <f t="array" ref="BC7">IF(calculator!$I$5="",INDEX(VeryBigTable,MATCH(BC$1,VeryBigTableHeroes,0),MATCH(INDEX(ChatList,MATCH($AJ7,ChatHeroList,0),2),VeryBigTableChatRow,0))+calculator!$C$7+calculator!$D$7,"")</f>
        <v>12</v>
      </c>
      <c r="BD7" s="152">
        <f t="array" ref="BD7">IF(calculator!$I$5="",INDEX(VeryBigTable,MATCH(BD$1,VeryBigTableHeroes,0),MATCH(INDEX(ChatList,MATCH($AJ7,ChatHeroList,0),2),VeryBigTableChatRow,0))+calculator!$C$7+calculator!$D$7,"")</f>
        <v>7</v>
      </c>
      <c r="BE7" s="152">
        <f t="array" ref="BE7">IF(calculator!$I$5="",INDEX(VeryBigTable,MATCH(BE$1,VeryBigTableHeroes,0),MATCH(INDEX(ChatList,MATCH($AJ7,ChatHeroList,0),2),VeryBigTableChatRow,0))+calculator!$C$7+calculator!$D$7,"")</f>
        <v>9</v>
      </c>
      <c r="BF7" s="152">
        <f t="array" ref="BF7">IF(calculator!$I$5="",INDEX(VeryBigTable,MATCH(BF$1,VeryBigTableHeroes,0),MATCH(INDEX(ChatList,MATCH($AJ7,ChatHeroList,0),2),VeryBigTableChatRow,0))+calculator!$C$7+calculator!$D$7,"")</f>
        <v>8</v>
      </c>
      <c r="BG7" s="152">
        <f t="array" ref="BG7">IF(calculator!$I$5="",INDEX(VeryBigTable,MATCH(BG$1,VeryBigTableHeroes,0),MATCH(INDEX(ChatList,MATCH($AJ7,ChatHeroList,0),2),VeryBigTableChatRow,0))+calculator!$C$7+calculator!$D$7,"")</f>
        <v>13</v>
      </c>
      <c r="BH7" s="152">
        <f t="array" ref="BH7">IF(calculator!$I$5="",INDEX(VeryBigTable,MATCH(BH$1,VeryBigTableHeroes,0),MATCH(INDEX(ChatList,MATCH($AJ7,ChatHeroList,0),2),VeryBigTableChatRow,0))+calculator!$C$7+calculator!$D$7,"")</f>
        <v>11</v>
      </c>
      <c r="BI7" s="152">
        <f t="array" ref="BI7">IF(calculator!$I$5="",INDEX(VeryBigTable,MATCH(BI$1,VeryBigTableHeroes,0),MATCH(INDEX(ChatList,MATCH($AJ7,ChatHeroList,0),2),VeryBigTableChatRow,0))+calculator!$C$7+calculator!$D$7,"")</f>
        <v>8</v>
      </c>
      <c r="BJ7" s="152">
        <f t="array" ref="BJ7">IF(calculator!$I$5="",INDEX(VeryBigTable,MATCH(BJ$1,VeryBigTableHeroes,0),MATCH(INDEX(ChatList,MATCH($AJ7,ChatHeroList,0),2),VeryBigTableChatRow,0))+calculator!$C$7+calculator!$D$7,"")</f>
        <v>9</v>
      </c>
      <c r="BK7" s="152">
        <f t="array" ref="BK7">IF(calculator!$I$5="",INDEX(VeryBigTable,MATCH(BK$1,VeryBigTableHeroes,0),MATCH(INDEX(ChatList,MATCH($AJ7,ChatHeroList,0),2),VeryBigTableChatRow,0))+calculator!$C$7+calculator!$D$7,"")</f>
        <v>6</v>
      </c>
      <c r="BL7" s="152">
        <f t="array" ref="BL7">IF(calculator!$I$5="",INDEX(VeryBigTable,MATCH(BL$1,VeryBigTableHeroes,0),MATCH(INDEX(ChatList,MATCH($AJ7,ChatHeroList,0),2),VeryBigTableChatRow,0))+calculator!$C$7+calculator!$D$7,"")</f>
        <v>11</v>
      </c>
      <c r="BM7" s="152">
        <f t="array" ref="BM7">IF(calculator!$I$5="",INDEX(VeryBigTable,MATCH(BM$1,VeryBigTableHeroes,0),MATCH(INDEX(ChatList,MATCH($AJ7,ChatHeroList,0),2),VeryBigTableChatRow,0))+calculator!$C$7+calculator!$D$7,"")</f>
        <v>8</v>
      </c>
      <c r="BN7" s="152">
        <f t="array" ref="BN7">IF(calculator!$I$5="",INDEX(VeryBigTable,MATCH(BN$1,VeryBigTableHeroes,0),MATCH(INDEX(ChatList,MATCH($AJ7,ChatHeroList,0),2),VeryBigTableChatRow,0))+calculator!$C$7+calculator!$D$7,"")</f>
        <v>6</v>
      </c>
      <c r="BO7" s="152">
        <f t="array" ref="BO7">IF(calculator!$I$5="",INDEX(VeryBigTable,MATCH(BO$1,VeryBigTableHeroes,0),MATCH(INDEX(ChatList,MATCH($AJ7,ChatHeroList,0),2),VeryBigTableChatRow,0))+calculator!$C$7+calculator!$D$7,"")</f>
        <v>6</v>
      </c>
      <c r="BP7" s="152">
        <f t="array" ref="BP7">IF(calculator!$I$5="",INDEX(VeryBigTable,MATCH(BP$1,VeryBigTableHeroes,0),MATCH(INDEX(ChatList,MATCH($AJ7,ChatHeroList,0),2),VeryBigTableChatRow,0))+calculator!$C$7+calculator!$D$7,"")</f>
        <v>10</v>
      </c>
      <c r="BQ7" s="152">
        <f t="array" ref="BQ7">IF(calculator!$I$5="",INDEX(VeryBigTable,MATCH(BQ$1,VeryBigTableHeroes,0),MATCH(INDEX(ChatList,MATCH($AJ7,ChatHeroList,0),2),VeryBigTableChatRow,0))+calculator!$C$7+calculator!$D$7,"")</f>
        <v>6</v>
      </c>
      <c r="BR7" s="152">
        <f t="array" ref="BR7">IF(calculator!$I$5="",INDEX(VeryBigTable,MATCH(BR$1,VeryBigTableHeroes,0),MATCH(INDEX(ChatList,MATCH($AJ7,ChatHeroList,0),2),VeryBigTableChatRow,0))+calculator!$C$7+calculator!$D$7,"")</f>
        <v>10</v>
      </c>
      <c r="BS7" s="152">
        <f t="array" ref="BS7">IF(calculator!$I$5="",INDEX(VeryBigTable,MATCH(BS$1,VeryBigTableHeroes,0),MATCH(INDEX(ChatList,MATCH($AJ7,ChatHeroList,0),2),VeryBigTableChatRow,0))+calculator!$C$7+calculator!$D$7,"")</f>
        <v>5</v>
      </c>
      <c r="BT7" s="152">
        <f t="array" ref="BT7">IF(calculator!$I$5="",INDEX(VeryBigTable,MATCH(BT$1,VeryBigTableHeroes,0),MATCH(INDEX(ChatList,MATCH($AJ7,ChatHeroList,0),2),VeryBigTableChatRow,0))+calculator!$C$7+calculator!$D$7,"")</f>
        <v>10</v>
      </c>
      <c r="BU7" s="152">
        <f t="array" ref="BU7">IF(calculator!$I$5="",INDEX(VeryBigTable,MATCH(BU$1,VeryBigTableHeroes,0),MATCH(INDEX(ChatList,MATCH($AJ7,ChatHeroList,0),2),VeryBigTableChatRow,0))+calculator!$C$7+calculator!$D$7,"")</f>
        <v>4</v>
      </c>
      <c r="BV7" s="152">
        <f t="array" ref="BV7">IF(calculator!$I$5="",INDEX(VeryBigTable,MATCH(BV$1,VeryBigTableHeroes,0),MATCH(INDEX(ChatList,MATCH($AJ7,ChatHeroList,0),2),VeryBigTableChatRow,0))+calculator!$C$7+calculator!$D$7,"")</f>
        <v>6</v>
      </c>
      <c r="BW7" s="152">
        <f t="array" ref="BW7">IF(calculator!$I$5="",INDEX(VeryBigTable,MATCH(BW$1,VeryBigTableHeroes,0),MATCH(INDEX(ChatList,MATCH($AJ7,ChatHeroList,0),2),VeryBigTableChatRow,0))+calculator!$C$7+calculator!$D$7,"")</f>
        <v>13</v>
      </c>
      <c r="BX7" s="152">
        <f t="array" ref="BX7">IF(calculator!$I$5="",INDEX(VeryBigTable,MATCH(BX$1,VeryBigTableHeroes,0),MATCH(INDEX(ChatList,MATCH($AJ7,ChatHeroList,0),2),VeryBigTableChatRow,0))+calculator!$C$7+calculator!$D$7,"")</f>
        <v>8</v>
      </c>
      <c r="BY7" s="152">
        <f t="array" ref="BY7">IF(calculator!$I$5="",INDEX(VeryBigTable,MATCH(BY$1,VeryBigTableHeroes,0),MATCH(INDEX(ChatList,MATCH($AJ7,ChatHeroList,0),2),VeryBigTableChatRow,0))+calculator!$C$7+calculator!$D$7,"")</f>
        <v>11</v>
      </c>
      <c r="BZ7" s="152">
        <f t="array" ref="BZ7">IF(calculator!$I$5="",INDEX(VeryBigTable,MATCH(BZ$1,VeryBigTableHeroes,0),MATCH(INDEX(ChatList,MATCH($AJ7,ChatHeroList,0),2),VeryBigTableChatRow,0))+calculator!$C$7+calculator!$D$7,"")</f>
        <v>9</v>
      </c>
      <c r="CA7" s="152">
        <f t="array" ref="CA7">IF(calculator!$I$5="",INDEX(VeryBigTable,MATCH(CA$1,VeryBigTableHeroes,0),MATCH(INDEX(ChatList,MATCH($AJ7,ChatHeroList,0),2),VeryBigTableChatRow,0))+calculator!$C$7+calculator!$D$7,"")</f>
        <v>14</v>
      </c>
      <c r="CB7" s="152">
        <f t="array" ref="CB7">IF(calculator!$I$5="",INDEX(VeryBigTable,MATCH(CB$1,VeryBigTableHeroes,0),MATCH(INDEX(ChatList,MATCH($AJ7,ChatHeroList,0),2),VeryBigTableChatRow,0))+calculator!$C$7+calculator!$D$7,"")</f>
        <v>9</v>
      </c>
      <c r="CC7" s="152">
        <f t="array" ref="CC7">IF(calculator!$I$5="",INDEX(VeryBigTable,MATCH(CC$1,VeryBigTableHeroes,0),MATCH(INDEX(ChatList,MATCH($AJ7,ChatHeroList,0),2),VeryBigTableChatRow,0))+calculator!$C$7+calculator!$D$7,"")</f>
        <v>10</v>
      </c>
      <c r="CD7" s="152">
        <f t="array" ref="CD7">IF(calculator!$I$5="",INDEX(VeryBigTable,MATCH(CD$1,VeryBigTableHeroes,0),MATCH(INDEX(ChatList,MATCH($AJ7,ChatHeroList,0),2),VeryBigTableChatRow,0))+calculator!$C$7+calculator!$D$7,"")</f>
        <v>13</v>
      </c>
      <c r="CE7" s="152">
        <f t="array" ref="CE7">IF(calculator!$I$5="",INDEX(VeryBigTable,MATCH(CE$1,VeryBigTableHeroes,0),MATCH(INDEX(ChatList,MATCH($AJ7,ChatHeroList,0),2),VeryBigTableChatRow,0))+calculator!$C$7+calculator!$D$7,"")</f>
        <v>11</v>
      </c>
      <c r="CF7" s="152">
        <f t="array" ref="CF7">IF(calculator!$I$5="",INDEX(VeryBigTable,MATCH(CF$1,VeryBigTableHeroes,0),MATCH(INDEX(ChatList,MATCH($AJ7,ChatHeroList,0),2),VeryBigTableChatRow,0))+calculator!$C$7+calculator!$D$7,"")</f>
        <v>9</v>
      </c>
      <c r="CG7" s="152">
        <f t="array" ref="CG7">IF(calculator!$I$5="",INDEX(VeryBigTable,MATCH(CG$1,VeryBigTableHeroes,0),MATCH(INDEX(ChatList,MATCH($AJ7,ChatHeroList,0),2),VeryBigTableChatRow,0))+calculator!$C$7+calculator!$D$7,"")</f>
        <v>11</v>
      </c>
      <c r="CH7" s="152">
        <f t="array" ref="CH7">IF(calculator!$I$5="",INDEX(VeryBigTable,MATCH(CH$1,VeryBigTableHeroes,0),MATCH(INDEX(ChatList,MATCH($AJ7,ChatHeroList,0),2),VeryBigTableChatRow,0))+calculator!$C$7+calculator!$D$7,"")</f>
        <v>8</v>
      </c>
      <c r="CI7" s="152">
        <f t="array" ref="CI7">IF(calculator!$I$5="",INDEX(VeryBigTable,MATCH(CI$1,VeryBigTableHeroes,0),MATCH(INDEX(ChatList,MATCH($AJ7,ChatHeroList,0),2),VeryBigTableChatRow,0))+calculator!$C$7+calculator!$D$7,"")</f>
        <v>9</v>
      </c>
      <c r="CJ7" s="152">
        <f t="array" ref="CJ7">IF(calculator!$I$5="",INDEX(VeryBigTable,MATCH(CJ$1,VeryBigTableHeroes,0),MATCH(INDEX(ChatList,MATCH($AJ7,ChatHeroList,0),2),VeryBigTableChatRow,0))+calculator!$C$7+calculator!$D$7,"")</f>
        <v>11</v>
      </c>
      <c r="CK7" s="152">
        <f t="array" ref="CK7">IF(calculator!$I$5="",INDEX(VeryBigTable,MATCH(CK$1,VeryBigTableHeroes,0),MATCH(INDEX(ChatList,MATCH($AJ7,ChatHeroList,0),2),VeryBigTableChatRow,0))+calculator!$C$7+calculator!$D$7,"")</f>
        <v>11</v>
      </c>
      <c r="CL7" s="152">
        <f t="array" ref="CL7">IF(calculator!$I$5="",INDEX(VeryBigTable,MATCH(CL$1,VeryBigTableHeroes,0),MATCH(INDEX(ChatList,MATCH($AJ7,ChatHeroList,0),2),VeryBigTableChatRow,0))+calculator!$C$7+calculator!$D$7,"")</f>
        <v>9</v>
      </c>
      <c r="CM7" s="152">
        <f t="array" ref="CM7">IF(calculator!$I$5="",INDEX(VeryBigTable,MATCH(CM$1,VeryBigTableHeroes,0),MATCH(INDEX(ChatList,MATCH($AJ7,ChatHeroList,0),2),VeryBigTableChatRow,0))+calculator!$C$7+calculator!$D$7,"")</f>
        <v>10</v>
      </c>
      <c r="CN7" s="152">
        <f t="array" ref="CN7">IF(calculator!$I$5="",INDEX(VeryBigTable,MATCH(CN$1,VeryBigTableHeroes,0),MATCH(INDEX(ChatList,MATCH($AJ7,ChatHeroList,0),2),VeryBigTableChatRow,0))+calculator!$C$7+calculator!$D$7,"")</f>
        <v>8</v>
      </c>
      <c r="CO7" s="152">
        <f t="array" ref="CO7">IF(calculator!$I$5="",INDEX(VeryBigTable,MATCH(CO$1,VeryBigTableHeroes,0),MATCH(INDEX(ChatList,MATCH($AJ7,ChatHeroList,0),2),VeryBigTableChatRow,0))+calculator!$C$7+calculator!$D$7,"")</f>
        <v>8</v>
      </c>
      <c r="CP7" s="152">
        <f t="array" ref="CP7">IF(calculator!$I$5="",INDEX(VeryBigTable,MATCH(CP$1,VeryBigTableHeroes,0),MATCH(INDEX(ChatList,MATCH($AJ7,ChatHeroList,0),2),VeryBigTableChatRow,0))+calculator!$C$7+calculator!$D$7,"")</f>
        <v>10</v>
      </c>
      <c r="CQ7" s="152">
        <f t="array" ref="CQ7">IF(calculator!$I$5="",INDEX(VeryBigTable,MATCH(CQ$1,VeryBigTableHeroes,0),MATCH(INDEX(ChatList,MATCH($AJ7,ChatHeroList,0),2),VeryBigTableChatRow,0))+calculator!$C$7+calculator!$D$7,"")</f>
        <v>7</v>
      </c>
      <c r="CR7" s="152">
        <f t="array" ref="CR7">IF(calculator!$I$5="",INDEX(VeryBigTable,MATCH(CR$1,VeryBigTableHeroes,0),MATCH(INDEX(ChatList,MATCH($AJ7,ChatHeroList,0),2),VeryBigTableChatRow,0))+calculator!$C$7+calculator!$D$7,"")</f>
        <v>9</v>
      </c>
      <c r="CS7" s="152">
        <f t="array" ref="CS7">IF(calculator!$I$5="",INDEX(VeryBigTable,MATCH(CS$1,VeryBigTableHeroes,0),MATCH(INDEX(ChatList,MATCH($AJ7,ChatHeroList,0),2),VeryBigTableChatRow,0))+calculator!$C$7+calculator!$D$7,"")</f>
        <v>10</v>
      </c>
      <c r="CT7" s="152">
        <f t="array" ref="CT7">IF(calculator!$I$5="",INDEX(VeryBigTable,MATCH(CT$1,VeryBigTableHeroes,0),MATCH(INDEX(ChatList,MATCH($AJ7,ChatHeroList,0),2),VeryBigTableChatRow,0))+calculator!$C$7+calculator!$D$7,"")</f>
        <v>4</v>
      </c>
      <c r="CU7" s="152">
        <f t="array" ref="CU7">IF(calculator!$I$5="",INDEX(VeryBigTable,MATCH(CU$1,VeryBigTableHeroes,0),MATCH(INDEX(ChatList,MATCH($AJ7,ChatHeroList,0),2),VeryBigTableChatRow,0))+calculator!$C$7+calculator!$D$7,"")</f>
        <v>7</v>
      </c>
      <c r="CV7" s="152">
        <f t="array" ref="CV7">IF(calculator!$I$5="",INDEX(VeryBigTable,MATCH(CV$1,VeryBigTableHeroes,0),MATCH(INDEX(ChatList,MATCH($AJ7,ChatHeroList,0),2),VeryBigTableChatRow,0))+calculator!$C$7+calculator!$D$7,"")</f>
        <v>8</v>
      </c>
      <c r="CW7" s="152">
        <f t="array" ref="CW7">IF(calculator!$I$5="",INDEX(VeryBigTable,MATCH(CW$1,VeryBigTableHeroes,0),MATCH(INDEX(ChatList,MATCH($AJ7,ChatHeroList,0),2),VeryBigTableChatRow,0))+calculator!$C$7+calculator!$D$7,"")</f>
        <v>8</v>
      </c>
      <c r="CX7" s="152">
        <f t="array" ref="CX7">IF(calculator!$I$5="",INDEX(VeryBigTable,MATCH(CX$1,VeryBigTableHeroes,0),MATCH(INDEX(ChatList,MATCH($AJ7,ChatHeroList,0),2),VeryBigTableChatRow,0))+calculator!$C$7+calculator!$D$7,"")</f>
        <v>11</v>
      </c>
      <c r="CY7" s="152">
        <f t="array" ref="CY7">IF(calculator!$I$5="",INDEX(VeryBigTable,MATCH(CY$1,VeryBigTableHeroes,0),MATCH(INDEX(ChatList,MATCH($AJ7,ChatHeroList,0),2),VeryBigTableChatRow,0))+calculator!$C$7+calculator!$D$7,"")</f>
        <v>10</v>
      </c>
      <c r="CZ7" s="152">
        <f t="array" ref="CZ7">IF(calculator!$I$5="",INDEX(VeryBigTable,MATCH(CZ$1,VeryBigTableHeroes,0),MATCH(INDEX(ChatList,MATCH($AJ7,ChatHeroList,0),2),VeryBigTableChatRow,0))+calculator!$C$7+calculator!$D$7,"")</f>
        <v>13</v>
      </c>
      <c r="DA7" s="152">
        <f t="array" ref="DA7">IF(calculator!$I$5="",INDEX(VeryBigTable,MATCH(DA$1,VeryBigTableHeroes,0),MATCH(INDEX(ChatList,MATCH($AJ7,ChatHeroList,0),2),VeryBigTableChatRow,0))+calculator!$C$7+calculator!$D$7,"")</f>
        <v>9</v>
      </c>
      <c r="DB7" s="152">
        <f t="array" ref="DB7">IF(calculator!$I$5="",INDEX(VeryBigTable,MATCH(DB$1,VeryBigTableHeroes,0),MATCH(INDEX(ChatList,MATCH($AJ7,ChatHeroList,0),2),VeryBigTableChatRow,0))+calculator!$C$7+calculator!$D$7,"")</f>
        <v>10</v>
      </c>
      <c r="DC7" s="152">
        <f t="array" ref="DC7">IF(calculator!$I$5="",INDEX(VeryBigTable,MATCH(DC$1,VeryBigTableHeroes,0),MATCH(INDEX(ChatList,MATCH($AJ7,ChatHeroList,0),2),VeryBigTableChatRow,0))+calculator!$C$7+calculator!$D$7,"")</f>
        <v>8</v>
      </c>
      <c r="DD7" s="152">
        <f t="array" ref="DD7">IF(calculator!$I$5="",INDEX(VeryBigTable,MATCH(DD$1,VeryBigTableHeroes,0),MATCH(INDEX(ChatList,MATCH($AJ7,ChatHeroList,0),2),VeryBigTableChatRow,0))+calculator!$C$7+calculator!$D$7,"")</f>
        <v>8</v>
      </c>
      <c r="DE7" s="152">
        <f t="array" ref="DE7">IF(calculator!$I$5="",INDEX(VeryBigTable,MATCH(DE$1,VeryBigTableHeroes,0),MATCH(INDEX(ChatList,MATCH($AJ7,ChatHeroList,0),2),VeryBigTableChatRow,0))+calculator!$C$7+calculator!$D$7,"")</f>
        <v>4</v>
      </c>
      <c r="DF7" s="152">
        <f t="array" ref="DF7">IF(calculator!$I$5="",INDEX(VeryBigTable,MATCH(DF$1,VeryBigTableHeroes,0),MATCH(INDEX(ChatList,MATCH($AJ7,ChatHeroList,0),2),VeryBigTableChatRow,0))+calculator!$C$7+calculator!$D$7,"")</f>
        <v>9</v>
      </c>
      <c r="DG7" s="152">
        <f t="array" ref="DG7">IF(calculator!$I$5="",INDEX(VeryBigTable,MATCH(DG$1,VeryBigTableHeroes,0),MATCH(INDEX(ChatList,MATCH($AJ7,ChatHeroList,0),2),VeryBigTableChatRow,0))+calculator!$C$7+calculator!$D$7,"")</f>
        <v>10</v>
      </c>
      <c r="DH7" s="152">
        <f t="array" ref="DH7">IF(calculator!$I$5="",INDEX(VeryBigTable,MATCH(DH$1,VeryBigTableHeroes,0),MATCH(INDEX(ChatList,MATCH($AJ7,ChatHeroList,0),2),VeryBigTableChatRow,0))+calculator!$C$7+calculator!$D$7,"")</f>
        <v>6</v>
      </c>
      <c r="DI7" s="152">
        <f t="array" ref="DI7">IF(calculator!$I$5="",INDEX(VeryBigTable,MATCH(DI$1,VeryBigTableHeroes,0),MATCH(INDEX(ChatList,MATCH($AJ7,ChatHeroList,0),2),VeryBigTableChatRow,0))+calculator!$C$7+calculator!$D$7,"")</f>
        <v>8</v>
      </c>
      <c r="DJ7" s="152">
        <f t="array" ref="DJ7">IF(calculator!$I$5="",INDEX(VeryBigTable,MATCH(DJ$1,VeryBigTableHeroes,0),MATCH(INDEX(ChatList,MATCH($AJ7,ChatHeroList,0),2),VeryBigTableChatRow,0))+calculator!$C$7+calculator!$D$7,"")</f>
        <v>8</v>
      </c>
      <c r="DK7" s="152">
        <f t="array" ref="DK7">IF(calculator!$I$5="",INDEX(VeryBigTable,MATCH(DK$1,VeryBigTableHeroes,0),MATCH(INDEX(ChatList,MATCH($AJ7,ChatHeroList,0),2),VeryBigTableChatRow,0))+calculator!$C$7+calculator!$D$7,"")</f>
        <v>10</v>
      </c>
      <c r="DL7" s="152">
        <f t="array" ref="DL7">IF(calculator!$I$5="",INDEX(VeryBigTable,MATCH(DL$1,VeryBigTableHeroes,0),MATCH(INDEX(ChatList,MATCH($AJ7,ChatHeroList,0),2),VeryBigTableChatRow,0))+calculator!$C$7+calculator!$D$7,"")</f>
        <v>8</v>
      </c>
      <c r="DM7" s="152">
        <f t="array" ref="DM7">IF(calculator!$I$5="",INDEX(VeryBigTable,MATCH(DM$1,VeryBigTableHeroes,0),MATCH(INDEX(ChatList,MATCH($AJ7,ChatHeroList,0),2),VeryBigTableChatRow,0))+calculator!$C$7+calculator!$D$7,"")</f>
        <v>10</v>
      </c>
      <c r="DN7" s="152">
        <f t="array" ref="DN7">IF(calculator!$I$5="",INDEX(VeryBigTable,MATCH(DN$1,VeryBigTableHeroes,0),MATCH(INDEX(ChatList,MATCH($AJ7,ChatHeroList,0),2),VeryBigTableChatRow,0))+calculator!$C$7+calculator!$D$7,"")</f>
        <v>11</v>
      </c>
      <c r="DO7" s="152">
        <f t="array" ref="DO7">IF(calculator!$I$5="",INDEX(VeryBigTable,MATCH(DO$1,VeryBigTableHeroes,0),MATCH(INDEX(ChatList,MATCH($AJ7,ChatHeroList,0),2),VeryBigTableChatRow,0))+calculator!$C$7+calculator!$D$7,"")</f>
        <v>11</v>
      </c>
      <c r="DP7" s="152">
        <f t="array" ref="DP7">IF(calculator!$I$5="",INDEX(VeryBigTable,MATCH(DP$1,VeryBigTableHeroes,0),MATCH(INDEX(ChatList,MATCH($AJ7,ChatHeroList,0),2),VeryBigTableChatRow,0))+calculator!$C$7+calculator!$D$7,"")</f>
        <v>4</v>
      </c>
      <c r="DQ7" s="152">
        <f t="array" ref="DQ7">IF(calculator!$I$5="",INDEX(VeryBigTable,MATCH(DQ$1,VeryBigTableHeroes,0),MATCH(INDEX(ChatList,MATCH($AJ7,ChatHeroList,0),2),VeryBigTableChatRow,0))+calculator!$C$7+calculator!$D$7,"")</f>
        <v>8</v>
      </c>
      <c r="DR7" s="152">
        <f t="array" ref="DR7">IF(calculator!$I$5="",INDEX(VeryBigTable,MATCH(DR$1,VeryBigTableHeroes,0),MATCH(INDEX(ChatList,MATCH($AJ7,ChatHeroList,0),2),VeryBigTableChatRow,0))+calculator!$C$7+calculator!$D$7,"")</f>
        <v>13</v>
      </c>
      <c r="DS7" s="152">
        <f t="array" ref="DS7">IF(calculator!$I$5="",INDEX(VeryBigTable,MATCH(DS$1,VeryBigTableHeroes,0),MATCH(INDEX(ChatList,MATCH($AJ7,ChatHeroList,0),2),VeryBigTableChatRow,0))+calculator!$C$7+calculator!$D$7,"")</f>
        <v>12</v>
      </c>
      <c r="DT7" s="152">
        <f t="array" ref="DT7">IF(calculator!$I$5="",INDEX(VeryBigTable,MATCH(DT$1,VeryBigTableHeroes,0),MATCH(INDEX(ChatList,MATCH($AJ7,ChatHeroList,0),2),VeryBigTableChatRow,0))+calculator!$C$7+calculator!$D$7,"")</f>
        <v>10</v>
      </c>
      <c r="DU7" s="152">
        <f t="array" ref="DU7">IF(calculator!$I$5="",INDEX(VeryBigTable,MATCH(DU$1,VeryBigTableHeroes,0),MATCH(INDEX(ChatList,MATCH($AJ7,ChatHeroList,0),2),VeryBigTableChatRow,0))+calculator!$C$7+calculator!$D$7,"")</f>
        <v>13</v>
      </c>
      <c r="DV7" s="152">
        <f t="array" ref="DV7">IF(calculator!$I$5="",INDEX(VeryBigTable,MATCH(DV$1,VeryBigTableHeroes,0),MATCH(INDEX(ChatList,MATCH($AJ7,ChatHeroList,0),2),VeryBigTableChatRow,0))+calculator!$C$7+calculator!$D$7,"")</f>
        <v>7</v>
      </c>
      <c r="DW7" s="152">
        <f t="array" ref="DW7">IF(calculator!$I$5="",INDEX(VeryBigTable,MATCH(DW$1,VeryBigTableHeroes,0),MATCH(INDEX(ChatList,MATCH($AJ7,ChatHeroList,0),2),VeryBigTableChatRow,0))+calculator!$C$7+calculator!$D$7,"")</f>
        <v>6</v>
      </c>
      <c r="DX7" s="152">
        <f t="array" ref="DX7">IF(calculator!$I$5="",INDEX(VeryBigTable,MATCH(DX$1,VeryBigTableHeroes,0),MATCH(INDEX(ChatList,MATCH($AJ7,ChatHeroList,0),2),VeryBigTableChatRow,0))+calculator!$C$7+calculator!$D$7,"")</f>
        <v>6</v>
      </c>
      <c r="DY7" s="152">
        <f t="array" ref="DY7">IF(calculator!$I$5="",INDEX(VeryBigTable,MATCH(DY$1,VeryBigTableHeroes,0),MATCH(INDEX(ChatList,MATCH($AJ7,ChatHeroList,0),2),VeryBigTableChatRow,0))+calculator!$C$7+calculator!$D$7,"")</f>
        <v>6</v>
      </c>
      <c r="DZ7" s="152">
        <f t="array" ref="DZ7">IF(calculator!$I$5="",INDEX(VeryBigTable,MATCH(DZ$1,VeryBigTableHeroes,0),MATCH(INDEX(ChatList,MATCH($AJ7,ChatHeroList,0),2),VeryBigTableChatRow,0))+calculator!$C$7+calculator!$D$7,"")</f>
        <v>11</v>
      </c>
      <c r="EA7" s="152">
        <f t="array" ref="EA7">IF(calculator!$I$5="",INDEX(VeryBigTable,MATCH(EA$1,VeryBigTableHeroes,0),MATCH(INDEX(ChatList,MATCH($AJ7,ChatHeroList,0),2),VeryBigTableChatRow,0))+calculator!$C$7+calculator!$D$7,"")</f>
        <v>11</v>
      </c>
      <c r="EB7" s="152">
        <f t="array" ref="EB7">IF(calculator!$I$5="",INDEX(VeryBigTable,MATCH(EB$1,VeryBigTableHeroes,0),MATCH(INDEX(ChatList,MATCH($AJ7,ChatHeroList,0),2),VeryBigTableChatRow,0))+calculator!$C$7+calculator!$D$7,"")</f>
        <v>11</v>
      </c>
      <c r="EC7" s="152">
        <f t="array" ref="EC7">IF(calculator!$I$5="",INDEX(VeryBigTable,MATCH(EC$1,VeryBigTableHeroes,0),MATCH(INDEX(ChatList,MATCH($AJ7,ChatHeroList,0),2),VeryBigTableChatRow,0))+calculator!$C$7+calculator!$D$7,"")</f>
        <v>6</v>
      </c>
      <c r="ED7" s="152">
        <f t="array" ref="ED7">IF(calculator!$I$5="",INDEX(VeryBigTable,MATCH(ED$1,VeryBigTableHeroes,0),MATCH(INDEX(ChatList,MATCH($AJ7,ChatHeroList,0),2),VeryBigTableChatRow,0))+calculator!$C$7+calculator!$D$7,"")</f>
        <v>6</v>
      </c>
      <c r="EE7" s="152">
        <f t="array" ref="EE7">IF(calculator!$I$5="",INDEX(VeryBigTable,MATCH(EE$1,VeryBigTableHeroes,0),MATCH(INDEX(ChatList,MATCH($AJ7,ChatHeroList,0),2),VeryBigTableChatRow,0))+calculator!$C$7+calculator!$D$7,"")</f>
        <v>9</v>
      </c>
      <c r="EF7" s="152">
        <f t="array" ref="EF7">IF(calculator!$I$5="",INDEX(VeryBigTable,MATCH(EF$1,VeryBigTableHeroes,0),MATCH(INDEX(ChatList,MATCH($AJ7,ChatHeroList,0),2),VeryBigTableChatRow,0))+calculator!$C$7+calculator!$D$7,"")</f>
        <v>8</v>
      </c>
      <c r="EG7" s="152">
        <f t="array" ref="EG7">IF(calculator!$I$5="",INDEX(VeryBigTable,MATCH(EG$1,VeryBigTableHeroes,0),MATCH(INDEX(ChatList,MATCH($AJ7,ChatHeroList,0),2),VeryBigTableChatRow,0))+calculator!$C$7+calculator!$D$7,"")</f>
        <v>8</v>
      </c>
      <c r="EH7" s="152">
        <f t="array" ref="EH7">IF(calculator!$I$5="",INDEX(VeryBigTable,MATCH(EH$1,VeryBigTableHeroes,0),MATCH(INDEX(ChatList,MATCH($AJ7,ChatHeroList,0),2),VeryBigTableChatRow,0))+calculator!$C$7+calculator!$D$7,"")</f>
        <v>6</v>
      </c>
      <c r="EI7" s="152">
        <f t="array" ref="EI7">IF(calculator!$I$5="",INDEX(VeryBigTable,MATCH(EI$1,VeryBigTableHeroes,0),MATCH(INDEX(ChatList,MATCH($AJ7,ChatHeroList,0),2),VeryBigTableChatRow,0))+calculator!$C$7+calculator!$D$7,"")</f>
        <v>11</v>
      </c>
      <c r="EJ7" s="152">
        <f t="array" ref="EJ7">IF(calculator!$I$5="",INDEX(VeryBigTable,MATCH(EJ$1,VeryBigTableHeroes,0),MATCH(INDEX(ChatList,MATCH($AJ7,ChatHeroList,0),2),VeryBigTableChatRow,0))+calculator!$C$7+calculator!$D$7,"")</f>
        <v>11</v>
      </c>
      <c r="EK7" s="152">
        <f t="array" ref="EK7">IF(calculator!$I$5="",INDEX(VeryBigTable,MATCH(EK$1,VeryBigTableHeroes,0),MATCH(INDEX(ChatList,MATCH($AJ7,ChatHeroList,0),2),VeryBigTableChatRow,0))+calculator!$C$7+calculator!$D$7,"")</f>
        <v>11</v>
      </c>
      <c r="EL7" s="152">
        <f t="array" ref="EL7">IF(calculator!$I$5="",INDEX(VeryBigTable,MATCH(EL$1,VeryBigTableHeroes,0),MATCH(INDEX(ChatList,MATCH($AJ7,ChatHeroList,0),2),VeryBigTableChatRow,0))+calculator!$C$7+calculator!$D$7,"")</f>
        <v>11</v>
      </c>
      <c r="EM7" s="152">
        <f t="array" ref="EM7">IF(calculator!$I$5="",INDEX(VeryBigTable,MATCH(EM$1,VeryBigTableHeroes,0),MATCH(INDEX(ChatList,MATCH($AJ7,ChatHeroList,0),2),VeryBigTableChatRow,0))+calculator!$C$7+calculator!$D$7,"")</f>
        <v>10</v>
      </c>
      <c r="EN7" s="152">
        <f t="array" ref="EN7">IF(calculator!$I$5="",INDEX(VeryBigTable,MATCH(EN$1,VeryBigTableHeroes,0),MATCH(INDEX(ChatList,MATCH($AJ7,ChatHeroList,0),2),VeryBigTableChatRow,0))+calculator!$C$7+calculator!$D$7,"")</f>
        <v>11</v>
      </c>
      <c r="EO7" s="152">
        <f t="array" ref="EO7">IF(calculator!$I$5="",INDEX(VeryBigTable,MATCH(EO$1,VeryBigTableHeroes,0),MATCH(INDEX(ChatList,MATCH($AJ7,ChatHeroList,0),2),VeryBigTableChatRow,0))+calculator!$C$7+calculator!$D$7,"")</f>
        <v>10</v>
      </c>
      <c r="EP7" s="152">
        <f t="array" ref="EP7">IF(calculator!$I$5="",INDEX(VeryBigTable,MATCH(EP$1,VeryBigTableHeroes,0),MATCH(INDEX(ChatList,MATCH($AJ7,ChatHeroList,0),2),VeryBigTableChatRow,0))+calculator!$C$7+calculator!$D$7,"")</f>
        <v>10</v>
      </c>
      <c r="EQ7" s="152">
        <f t="array" ref="EQ7">IF(calculator!$I$5="",INDEX(VeryBigTable,MATCH(EQ$1,VeryBigTableHeroes,0),MATCH(INDEX(ChatList,MATCH($AJ7,ChatHeroList,0),2),VeryBigTableChatRow,0))+calculator!$C$7+calculator!$D$7,"")</f>
        <v>11</v>
      </c>
      <c r="ER7" s="152">
        <f t="array" ref="ER7">IF(calculator!$I$5="",INDEX(VeryBigTable,MATCH(ER$1,VeryBigTableHeroes,0),MATCH(INDEX(ChatList,MATCH($AJ7,ChatHeroList,0),2),VeryBigTableChatRow,0))+calculator!$C$7+calculator!$D$7,"")</f>
        <v>8</v>
      </c>
      <c r="ES7" s="152">
        <f t="array" ref="ES7">IF(calculator!$I$5="",INDEX(VeryBigTable,MATCH(ES$1,VeryBigTableHeroes,0),MATCH(INDEX(ChatList,MATCH($AJ7,ChatHeroList,0),2),VeryBigTableChatRow,0))+calculator!$C$7+calculator!$D$7,"")</f>
        <v>13</v>
      </c>
      <c r="ET7" s="152">
        <f t="array" ref="ET7">IF(calculator!$I$5="",INDEX(VeryBigTable,MATCH(ET$1,VeryBigTableHeroes,0),MATCH(INDEX(ChatList,MATCH($AJ7,ChatHeroList,0),2),VeryBigTableChatRow,0))+calculator!$C$7+calculator!$D$7,"")</f>
        <v>10</v>
      </c>
      <c r="EU7" s="152">
        <f t="array" ref="EU7">IF(calculator!$I$5="",INDEX(VeryBigTable,MATCH(EU$1,VeryBigTableHeroes,0),MATCH(INDEX(ChatList,MATCH($AJ7,ChatHeroList,0),2),VeryBigTableChatRow,0))+calculator!$C$7+calculator!$D$7,"")</f>
        <v>10</v>
      </c>
      <c r="EV7" s="152">
        <f t="array" ref="EV7">IF(calculator!$I$5="",INDEX(VeryBigTable,MATCH(EV$1,VeryBigTableHeroes,0),MATCH(INDEX(ChatList,MATCH($AJ7,ChatHeroList,0),2),VeryBigTableChatRow,0))+calculator!$C$7+calculator!$D$7,"")</f>
        <v>8</v>
      </c>
      <c r="EW7" s="152">
        <f t="array" ref="EW7">IF(calculator!$I$5="",INDEX(VeryBigTable,MATCH(EW$1,VeryBigTableHeroes,0),MATCH(INDEX(ChatList,MATCH($AJ7,ChatHeroList,0),2),VeryBigTableChatRow,0))+calculator!$C$7+calculator!$D$7,"")</f>
        <v>9</v>
      </c>
      <c r="EX7" s="152">
        <f t="array" ref="EX7">IF(calculator!$I$5="",INDEX(VeryBigTable,MATCH(EX$1,VeryBigTableHeroes,0),MATCH(INDEX(ChatList,MATCH($AJ7,ChatHeroList,0),2),VeryBigTableChatRow,0))+calculator!$C$7+calculator!$D$7,"")</f>
        <v>11</v>
      </c>
      <c r="EY7" s="152">
        <f t="array" ref="EY7">IF(calculator!$I$5="",INDEX(VeryBigTable,MATCH(EY$1,VeryBigTableHeroes,0),MATCH(INDEX(ChatList,MATCH($AJ7,ChatHeroList,0),2),VeryBigTableChatRow,0))+calculator!$C$7+calculator!$D$7,"")</f>
        <v>8</v>
      </c>
      <c r="EZ7" s="152">
        <f t="array" ref="EZ7">IF(calculator!$I$5="",INDEX(VeryBigTable,MATCH(EZ$1,VeryBigTableHeroes,0),MATCH(INDEX(ChatList,MATCH($AJ7,ChatHeroList,0),2),VeryBigTableChatRow,0))+calculator!$C$7+calculator!$D$7,"")</f>
        <v>9</v>
      </c>
      <c r="FA7" s="152">
        <f t="array" ref="FA7">IF(calculator!$I$5="",INDEX(VeryBigTable,MATCH(FA$1,VeryBigTableHeroes,0),MATCH(INDEX(ChatList,MATCH($AJ7,ChatHeroList,0),2),VeryBigTableChatRow,0))+calculator!$C$7+calculator!$D$7,"")</f>
        <v>7</v>
      </c>
      <c r="FB7" s="152">
        <f t="array" ref="FB7">IF(calculator!$I$5="",INDEX(VeryBigTable,MATCH(FB$1,VeryBigTableHeroes,0),MATCH(INDEX(ChatList,MATCH($AJ7,ChatHeroList,0),2),VeryBigTableChatRow,0))+calculator!$C$7+calculator!$D$7,"")</f>
        <v>6</v>
      </c>
    </row>
    <row r="8" spans="1:158">
      <c r="A8" s="80" t="str">
        <v>ArbiterVildred</v>
      </c>
      <c r="B8" s="142" t="e">
        <f ca="1"/>
        <v>#NAME?</v>
      </c>
      <c r="D8" s="23" t="s">
        <v>158</v>
      </c>
      <c r="E8" t="e">
        <f t="shared" ca="1" si="1"/>
        <v>#NAME?</v>
      </c>
      <c r="F8" s="143">
        <f t="array" ref="F8">IF(calculator!$I$5="",INDEX(VeryBigTable,MATCH(F$1,VeryBigTableHeroes,0),MATCH(INDEX(ChatList,MATCH($D8,ChatHeroList,0),1),VeryBigTableChatRow)),"")</f>
        <v>4</v>
      </c>
      <c r="G8" s="143">
        <f t="array" ref="G8">IF(calculator!$I$5="",INDEX(VeryBigTable,MATCH(G$1,VeryBigTableHeroes,0),MATCH(INDEX(ChatList,MATCH($D8,ChatHeroList,0),1),VeryBigTableChatRow)),"")</f>
        <v>-6</v>
      </c>
      <c r="H8" s="143">
        <f t="array" ref="H8">IF(calculator!$I$5="",INDEX(VeryBigTable,MATCH(H$1,VeryBigTableHeroes,0),MATCH(INDEX(ChatList,MATCH($D8,ChatHeroList,0),1),VeryBigTableChatRow)),"")</f>
        <v>-3</v>
      </c>
      <c r="I8" s="143">
        <f>IF(calculator!$I$5="",SUM(F8:H8),"")</f>
        <v>-5</v>
      </c>
      <c r="J8" s="23" t="s">
        <v>158</v>
      </c>
      <c r="K8" s="23" t="e">
        <f t="shared" ca="1" si="2"/>
        <v>#NAME?</v>
      </c>
      <c r="L8" s="23">
        <f t="array" ref="L8">IF(calculator!$I$5="",INDEX(VeryBigTable,MATCH(L$1,VeryBigTableHeroes,0),MATCH(INDEX(ChatList,MATCH($J8,ChatHeroList,0),2),VeryBigTableChatRow)),"")</f>
        <v>3</v>
      </c>
      <c r="M8" s="23">
        <f t="array" ref="M8">IF(calculator!$I$5="",INDEX(VeryBigTable,MATCH(M$1,VeryBigTableHeroes,0),MATCH(INDEX(ChatList,MATCH($J8,ChatHeroList,0),2),VeryBigTableChatRow)),"")</f>
        <v>-2</v>
      </c>
      <c r="N8" s="23">
        <f t="array" ref="N8">IF(calculator!$I$5="",INDEX(VeryBigTable,MATCH(N$1,VeryBigTableHeroes,0),MATCH(INDEX(ChatList,MATCH($J8,ChatHeroList,0),2),VeryBigTableChatRow)),"")</f>
        <v>-5</v>
      </c>
      <c r="O8" s="23">
        <f>IF(calculator!$I$5="",SUM(L8:N8),"")</f>
        <v>-4</v>
      </c>
      <c r="P8" s="149" t="s">
        <v>168</v>
      </c>
      <c r="Q8" s="125" t="e">
        <f ca="1">_xludf.CONCAT(P8,"1")</f>
        <v>#NAME?</v>
      </c>
      <c r="R8" s="149">
        <f t="array" ref="R8">IF(calculator!$I$5="",INDEX(VeryBigTable,MATCH(R$1,VeryBigTableHeroes,0),MATCH(INDEX(ChatList,MATCH($P8,ChatHeroList,0),1),VeryBigTableChatRow)),"")</f>
        <v>-1</v>
      </c>
      <c r="S8" s="149">
        <f t="array" ref="S8">IF(calculator!$I$5="",INDEX(VeryBigTable,MATCH(S$1,VeryBigTableHeroes,0),MATCH(INDEX(ChatList,MATCH($P8,ChatHeroList,0),1),VeryBigTableChatRow)),"")</f>
        <v>-3</v>
      </c>
      <c r="T8" s="149">
        <f t="array" ref="T8">IF(calculator!$I$5="",INDEX(VeryBigTable,MATCH(T$1,VeryBigTableHeroes,0),MATCH(INDEX(ChatList,MATCH($P8,ChatHeroList,0),1),VeryBigTableChatRow)),"")</f>
        <v>1</v>
      </c>
      <c r="U8" s="149">
        <f>IF(calculator!$I$5="",SUM(R8:T8),"")</f>
        <v>-3</v>
      </c>
      <c r="X8" s="5"/>
      <c r="Y8" s="5"/>
      <c r="Z8" s="5"/>
      <c r="AA8" s="5"/>
      <c r="AB8" s="5"/>
      <c r="AC8" s="5"/>
      <c r="AD8" s="5"/>
      <c r="AE8" s="151" t="str">
        <f ca="1">IFERROR(__xludf.DUMMYFUNCTION("""COMPUTED_VALUE"""),"Diene")</f>
        <v>Diene</v>
      </c>
      <c r="AF8" s="5" t="str">
        <f ca="1">IFERROR(__xludf.DUMMYFUNCTION("""COMPUTED_VALUE"""),"Mucacha")</f>
        <v>Mucacha</v>
      </c>
      <c r="AG8" s="17" t="s">
        <v>598</v>
      </c>
      <c r="AH8" s="171"/>
      <c r="AI8" s="134" t="str">
        <f t="shared" si="0"/>
        <v/>
      </c>
      <c r="AJ8" s="4" t="s">
        <v>548</v>
      </c>
      <c r="AK8" s="137" t="e">
        <f t="array" aca="1" ref="AK8" ca="1">IF(calculator!$I$5="",INDEX(DontTouchThis!$D$1:$I123,MATCH(_xludf.CONCAT(AK$1,"1"),DontTouchThis!$E$1:$E123,0),6),"")</f>
        <v>#NAME?</v>
      </c>
      <c r="AL8" s="137" t="e">
        <f t="array" aca="1" ref="AL8" ca="1">IF(calculator!$I$5="",INDEX(DontTouchThis!$D$1:$I123,MATCH(_xludf.CONCAT(AL$1,"1"),DontTouchThis!$E$1:$E123,0),6),"")</f>
        <v>#NAME?</v>
      </c>
      <c r="AM8" s="137" t="e">
        <f t="array" aca="1" ref="AM8" ca="1">IF(calculator!$I$5="",INDEX(DontTouchThis!$D$1:$I123,MATCH(_xludf.CONCAT(AM$1,"1"),DontTouchThis!$E$1:$E123,0),6),"")</f>
        <v>#NAME?</v>
      </c>
      <c r="AN8" s="137" t="e">
        <f t="array" aca="1" ref="AN8" ca="1">IF(calculator!$I$5="",INDEX(DontTouchThis!$D$1:$I123,MATCH(_xludf.CONCAT(AN$1,"1"),DontTouchThis!$E$1:$E123,0),6),"")</f>
        <v>#NAME?</v>
      </c>
      <c r="AO8" s="137" t="e">
        <f t="array" aca="1" ref="AO8" ca="1">IF(calculator!$I$5="",INDEX(DontTouchThis!$D$1:$I123,MATCH(_xludf.CONCAT(AO$1,"1"),DontTouchThis!$E$1:$E123,0),6),"")</f>
        <v>#NAME?</v>
      </c>
      <c r="AP8" s="137" t="e">
        <f t="array" aca="1" ref="AP8" ca="1">IF(calculator!$I$5="",INDEX(DontTouchThis!$D$1:$I123,MATCH(_xludf.CONCAT(AP$1,"1"),DontTouchThis!$E$1:$E123,0),6),"")</f>
        <v>#NAME?</v>
      </c>
      <c r="AQ8" s="137" t="e">
        <f t="array" aca="1" ref="AQ8" ca="1">IF(calculator!$I$5="",INDEX(DontTouchThis!$D$1:$I123,MATCH(_xludf.CONCAT(AQ$1,"1"),DontTouchThis!$E$1:$E123,0),6),"")</f>
        <v>#NAME?</v>
      </c>
      <c r="AR8" s="137" t="e">
        <f t="array" aca="1" ref="AR8" ca="1">IF(calculator!$I$5="",INDEX(DontTouchThis!$D$1:$I123,MATCH(_xludf.CONCAT(AR$1,"1"),DontTouchThis!$E$1:$E123,0),6),"")</f>
        <v>#NAME?</v>
      </c>
      <c r="AS8" s="137" t="e">
        <f t="array" aca="1" ref="AS8" ca="1">IF(calculator!$I$5="",INDEX(DontTouchThis!$D$1:$I123,MATCH(_xludf.CONCAT(AS$1,"1"),DontTouchThis!$E$1:$E123,0),6),"")</f>
        <v>#NAME?</v>
      </c>
      <c r="AT8" s="137" t="e">
        <f t="array" aca="1" ref="AT8" ca="1">IF(calculator!$I$5="",INDEX(DontTouchThis!$D$1:$I123,MATCH(_xludf.CONCAT(AT$1,"1"),DontTouchThis!$E$1:$E123,0),6),"")</f>
        <v>#NAME?</v>
      </c>
      <c r="AU8" s="137" t="e">
        <f t="array" aca="1" ref="AU8" ca="1">IF(calculator!$I$5="",INDEX(DontTouchThis!$D$1:$I123,MATCH(_xludf.CONCAT(AU$1,"1"),DontTouchThis!$E$1:$E123,0),6),"")</f>
        <v>#NAME?</v>
      </c>
      <c r="AV8" s="137" t="e">
        <f t="array" aca="1" ref="AV8" ca="1">IF(calculator!$I$5="",INDEX(DontTouchThis!$D$1:$I123,MATCH(_xludf.CONCAT(AV$1,"1"),DontTouchThis!$E$1:$E123,0),6),"")</f>
        <v>#NAME?</v>
      </c>
      <c r="AW8" s="137" t="e">
        <f t="array" aca="1" ref="AW8" ca="1">IF(calculator!$I$5="",INDEX(DontTouchThis!$D$1:$I123,MATCH(_xludf.CONCAT(AW$1,"1"),DontTouchThis!$E$1:$E123,0),6),"")</f>
        <v>#NAME?</v>
      </c>
      <c r="AX8" s="137" t="e">
        <f t="array" aca="1" ref="AX8" ca="1">IF(calculator!$I$5="",INDEX(DontTouchThis!$D$1:$I123,MATCH(_xludf.CONCAT(AX$1,"1"),DontTouchThis!$E$1:$E123,0),6),"")</f>
        <v>#NAME?</v>
      </c>
      <c r="AY8" s="137" t="e">
        <f t="array" aca="1" ref="AY8" ca="1">IF(calculator!$I$5="",INDEX(DontTouchThis!$D$1:$I123,MATCH(_xludf.CONCAT(AY$1,"1"),DontTouchThis!$E$1:$E123,0),6),"")</f>
        <v>#NAME?</v>
      </c>
      <c r="AZ8" s="137" t="e">
        <f t="array" aca="1" ref="AZ8" ca="1">IF(calculator!$I$5="",INDEX(DontTouchThis!$D$1:$I123,MATCH(_xludf.CONCAT(AZ$1,"1"),DontTouchThis!$E$1:$E123,0),6),"")</f>
        <v>#NAME?</v>
      </c>
      <c r="BA8" s="137" t="e">
        <f t="array" aca="1" ref="BA8" ca="1">IF(calculator!$I$5="",INDEX(DontTouchThis!$D$1:$I123,MATCH(_xludf.CONCAT(BA$1,"1"),DontTouchThis!$E$1:$E123,0),6),"")</f>
        <v>#NAME?</v>
      </c>
      <c r="BB8" s="137" t="e">
        <f t="array" aca="1" ref="BB8" ca="1">IF(calculator!$I$5="",INDEX(DontTouchThis!$D$1:$I123,MATCH(_xludf.CONCAT(BB$1,"1"),DontTouchThis!$E$1:$E123,0),6),"")</f>
        <v>#NAME?</v>
      </c>
      <c r="BC8" s="137" t="e">
        <f t="array" aca="1" ref="BC8" ca="1">IF(calculator!$I$5="",INDEX(DontTouchThis!$D$1:$I123,MATCH(_xludf.CONCAT(BC$1,"1"),DontTouchThis!$E$1:$E123,0),6),"")</f>
        <v>#NAME?</v>
      </c>
      <c r="BD8" s="137" t="e">
        <f t="array" aca="1" ref="BD8" ca="1">IF(calculator!$I$5="",INDEX(DontTouchThis!$D$1:$I123,MATCH(_xludf.CONCAT(BD$1,"1"),DontTouchThis!$E$1:$E123,0),6),"")</f>
        <v>#NAME?</v>
      </c>
      <c r="BE8" s="137" t="e">
        <f t="array" aca="1" ref="BE8" ca="1">IF(calculator!$I$5="",INDEX(DontTouchThis!$D$1:$I123,MATCH(_xludf.CONCAT(BE$1,"1"),DontTouchThis!$E$1:$E123,0),6),"")</f>
        <v>#NAME?</v>
      </c>
      <c r="BF8" s="137" t="e">
        <f t="array" aca="1" ref="BF8" ca="1">IF(calculator!$I$5="",INDEX(DontTouchThis!$D$1:$I123,MATCH(_xludf.CONCAT(BF$1,"1"),DontTouchThis!$E$1:$E123,0),6),"")</f>
        <v>#NAME?</v>
      </c>
      <c r="BG8" s="137" t="e">
        <f t="array" aca="1" ref="BG8" ca="1">IF(calculator!$I$5="",INDEX(DontTouchThis!$D$1:$I123,MATCH(_xludf.CONCAT(BG$1,"1"),DontTouchThis!$E$1:$E123,0),6),"")</f>
        <v>#NAME?</v>
      </c>
      <c r="BH8" s="137" t="e">
        <f t="array" aca="1" ref="BH8" ca="1">IF(calculator!$I$5="",INDEX(DontTouchThis!$D$1:$I123,MATCH(_xludf.CONCAT(BH$1,"1"),DontTouchThis!$E$1:$E123,0),6),"")</f>
        <v>#NAME?</v>
      </c>
      <c r="BI8" s="137" t="e">
        <f t="array" aca="1" ref="BI8" ca="1">IF(calculator!$I$5="",INDEX(DontTouchThis!$D$1:$I123,MATCH(_xludf.CONCAT(BI$1,"1"),DontTouchThis!$E$1:$E123,0),6),"")</f>
        <v>#NAME?</v>
      </c>
      <c r="BJ8" s="137" t="e">
        <f t="array" aca="1" ref="BJ8" ca="1">IF(calculator!$I$5="",INDEX(DontTouchThis!$D$1:$I123,MATCH(_xludf.CONCAT(BJ$1,"1"),DontTouchThis!$E$1:$E123,0),6),"")</f>
        <v>#NAME?</v>
      </c>
      <c r="BK8" s="137" t="e">
        <f t="array" aca="1" ref="BK8" ca="1">IF(calculator!$I$5="",INDEX(DontTouchThis!$D$1:$I123,MATCH(_xludf.CONCAT(BK$1,"1"),DontTouchThis!$E$1:$E123,0),6),"")</f>
        <v>#NAME?</v>
      </c>
      <c r="BL8" s="137" t="e">
        <f t="array" aca="1" ref="BL8" ca="1">IF(calculator!$I$5="",INDEX(DontTouchThis!$D$1:$I123,MATCH(_xludf.CONCAT(BL$1,"1"),DontTouchThis!$E$1:$E123,0),6),"")</f>
        <v>#NAME?</v>
      </c>
      <c r="BM8" s="137" t="e">
        <f t="array" aca="1" ref="BM8" ca="1">IF(calculator!$I$5="",INDEX(DontTouchThis!$D$1:$I123,MATCH(_xludf.CONCAT(BM$1,"1"),DontTouchThis!$E$1:$E123,0),6),"")</f>
        <v>#NAME?</v>
      </c>
      <c r="BN8" s="137" t="e">
        <f t="array" aca="1" ref="BN8" ca="1">IF(calculator!$I$5="",INDEX(DontTouchThis!$D$1:$I123,MATCH(_xludf.CONCAT(BN$1,"1"),DontTouchThis!$E$1:$E123,0),6),"")</f>
        <v>#NAME?</v>
      </c>
      <c r="BO8" s="137" t="e">
        <f t="array" aca="1" ref="BO8" ca="1">IF(calculator!$I$5="",INDEX(DontTouchThis!$D$1:$I123,MATCH(_xludf.CONCAT(BO$1,"1"),DontTouchThis!$E$1:$E123,0),6),"")</f>
        <v>#NAME?</v>
      </c>
      <c r="BP8" s="137" t="e">
        <f t="array" aca="1" ref="BP8" ca="1">IF(calculator!$I$5="",INDEX(DontTouchThis!$D$1:$I123,MATCH(_xludf.CONCAT(BP$1,"1"),DontTouchThis!$E$1:$E123,0),6),"")</f>
        <v>#NAME?</v>
      </c>
      <c r="BQ8" s="137" t="e">
        <f t="array" aca="1" ref="BQ8" ca="1">IF(calculator!$I$5="",INDEX(DontTouchThis!$D$1:$I123,MATCH(_xludf.CONCAT(BQ$1,"1"),DontTouchThis!$E$1:$E123,0),6),"")</f>
        <v>#NAME?</v>
      </c>
      <c r="BR8" s="137" t="e">
        <f t="array" aca="1" ref="BR8" ca="1">IF(calculator!$I$5="",INDEX(DontTouchThis!$D$1:$I123,MATCH(_xludf.CONCAT(BR$1,"1"),DontTouchThis!$E$1:$E123,0),6),"")</f>
        <v>#NAME?</v>
      </c>
      <c r="BS8" s="137" t="e">
        <f t="array" aca="1" ref="BS8" ca="1">IF(calculator!$I$5="",INDEX(DontTouchThis!$D$1:$I123,MATCH(_xludf.CONCAT(BS$1,"1"),DontTouchThis!$E$1:$E123,0),6),"")</f>
        <v>#NAME?</v>
      </c>
      <c r="BT8" s="137" t="e">
        <f t="array" aca="1" ref="BT8" ca="1">IF(calculator!$I$5="",INDEX(DontTouchThis!$D$1:$I123,MATCH(_xludf.CONCAT(BT$1,"1"),DontTouchThis!$E$1:$E123,0),6),"")</f>
        <v>#NAME?</v>
      </c>
      <c r="BU8" s="137" t="e">
        <f t="array" aca="1" ref="BU8" ca="1">IF(calculator!$I$5="",INDEX(DontTouchThis!$D$1:$I123,MATCH(_xludf.CONCAT(BU$1,"1"),DontTouchThis!$E$1:$E123,0),6),"")</f>
        <v>#NAME?</v>
      </c>
      <c r="BV8" s="137" t="e">
        <f t="array" aca="1" ref="BV8" ca="1">IF(calculator!$I$5="",INDEX(DontTouchThis!$D$1:$I123,MATCH(_xludf.CONCAT(BV$1,"1"),DontTouchThis!$E$1:$E123,0),6),"")</f>
        <v>#NAME?</v>
      </c>
      <c r="BW8" s="137" t="e">
        <f t="array" aca="1" ref="BW8" ca="1">IF(calculator!$I$5="",INDEX(DontTouchThis!$D$1:$I123,MATCH(_xludf.CONCAT(BW$1,"1"),DontTouchThis!$E$1:$E123,0),6),"")</f>
        <v>#NAME?</v>
      </c>
      <c r="BX8" s="137" t="e">
        <f t="array" aca="1" ref="BX8" ca="1">IF(calculator!$I$5="",INDEX(DontTouchThis!$D$1:$I123,MATCH(_xludf.CONCAT(BX$1,"1"),DontTouchThis!$E$1:$E123,0),6),"")</f>
        <v>#NAME?</v>
      </c>
      <c r="BY8" s="137" t="e">
        <f t="array" aca="1" ref="BY8" ca="1">IF(calculator!$I$5="",INDEX(DontTouchThis!$D$1:$I123,MATCH(_xludf.CONCAT(BY$1,"1"),DontTouchThis!$E$1:$E123,0),6),"")</f>
        <v>#NAME?</v>
      </c>
      <c r="BZ8" s="137" t="e">
        <f t="array" aca="1" ref="BZ8" ca="1">IF(calculator!$I$5="",INDEX(DontTouchThis!$D$1:$I123,MATCH(_xludf.CONCAT(BZ$1,"1"),DontTouchThis!$E$1:$E123,0),6),"")</f>
        <v>#NAME?</v>
      </c>
      <c r="CA8" s="137" t="e">
        <f t="array" aca="1" ref="CA8" ca="1">IF(calculator!$I$5="",INDEX(DontTouchThis!$D$1:$I123,MATCH(_xludf.CONCAT(CA$1,"1"),DontTouchThis!$E$1:$E123,0),6),"")</f>
        <v>#NAME?</v>
      </c>
      <c r="CB8" s="137" t="e">
        <f t="array" aca="1" ref="CB8" ca="1">IF(calculator!$I$5="",INDEX(DontTouchThis!$D$1:$I123,MATCH(_xludf.CONCAT(CB$1,"1"),DontTouchThis!$E$1:$E123,0),6),"")</f>
        <v>#NAME?</v>
      </c>
      <c r="CC8" s="137" t="e">
        <f t="array" aca="1" ref="CC8" ca="1">IF(calculator!$I$5="",INDEX(DontTouchThis!$D$1:$I123,MATCH(_xludf.CONCAT(CC$1,"1"),DontTouchThis!$E$1:$E123,0),6),"")</f>
        <v>#NAME?</v>
      </c>
      <c r="CD8" s="137" t="e">
        <f t="array" aca="1" ref="CD8" ca="1">IF(calculator!$I$5="",INDEX(DontTouchThis!$D$1:$I123,MATCH(_xludf.CONCAT(CD$1,"1"),DontTouchThis!$E$1:$E123,0),6),"")</f>
        <v>#NAME?</v>
      </c>
      <c r="CE8" s="137" t="e">
        <f t="array" aca="1" ref="CE8" ca="1">IF(calculator!$I$5="",INDEX(DontTouchThis!$D$1:$I123,MATCH(_xludf.CONCAT(CE$1,"1"),DontTouchThis!$E$1:$E123,0),6),"")</f>
        <v>#NAME?</v>
      </c>
      <c r="CF8" s="137" t="e">
        <f t="array" aca="1" ref="CF8" ca="1">IF(calculator!$I$5="",INDEX(DontTouchThis!$D$1:$I123,MATCH(_xludf.CONCAT(CF$1,"1"),DontTouchThis!$E$1:$E123,0),6),"")</f>
        <v>#NAME?</v>
      </c>
      <c r="CG8" s="137" t="e">
        <f t="array" aca="1" ref="CG8" ca="1">IF(calculator!$I$5="",INDEX(DontTouchThis!$D$1:$I123,MATCH(_xludf.CONCAT(CG$1,"1"),DontTouchThis!$E$1:$E123,0),6),"")</f>
        <v>#NAME?</v>
      </c>
      <c r="CH8" s="137" t="e">
        <f t="array" aca="1" ref="CH8" ca="1">IF(calculator!$I$5="",INDEX(DontTouchThis!$D$1:$I123,MATCH(_xludf.CONCAT(CH$1,"1"),DontTouchThis!$E$1:$E123,0),6),"")</f>
        <v>#NAME?</v>
      </c>
      <c r="CI8" s="137" t="e">
        <f t="array" aca="1" ref="CI8" ca="1">IF(calculator!$I$5="",INDEX(DontTouchThis!$D$1:$I123,MATCH(_xludf.CONCAT(CI$1,"1"),DontTouchThis!$E$1:$E123,0),6),"")</f>
        <v>#NAME?</v>
      </c>
      <c r="CJ8" s="137" t="e">
        <f t="array" aca="1" ref="CJ8" ca="1">IF(calculator!$I$5="",INDEX(DontTouchThis!$D$1:$I123,MATCH(_xludf.CONCAT(CJ$1,"1"),DontTouchThis!$E$1:$E123,0),6),"")</f>
        <v>#NAME?</v>
      </c>
      <c r="CK8" s="137" t="e">
        <f t="array" aca="1" ref="CK8" ca="1">IF(calculator!$I$5="",INDEX(DontTouchThis!$D$1:$I123,MATCH(_xludf.CONCAT(CK$1,"1"),DontTouchThis!$E$1:$E123,0),6),"")</f>
        <v>#NAME?</v>
      </c>
      <c r="CL8" s="137" t="e">
        <f t="array" aca="1" ref="CL8" ca="1">IF(calculator!$I$5="",INDEX(DontTouchThis!$D$1:$I123,MATCH(_xludf.CONCAT(CL$1,"1"),DontTouchThis!$E$1:$E123,0),6),"")</f>
        <v>#NAME?</v>
      </c>
      <c r="CM8" s="137" t="e">
        <f t="array" aca="1" ref="CM8" ca="1">IF(calculator!$I$5="",INDEX(DontTouchThis!$D$1:$I123,MATCH(_xludf.CONCAT(CM$1,"1"),DontTouchThis!$E$1:$E123,0),6),"")</f>
        <v>#NAME?</v>
      </c>
      <c r="CN8" s="137" t="e">
        <f t="array" aca="1" ref="CN8" ca="1">IF(calculator!$I$5="",INDEX(DontTouchThis!$D$1:$I123,MATCH(_xludf.CONCAT(CN$1,"1"),DontTouchThis!$E$1:$E123,0),6),"")</f>
        <v>#NAME?</v>
      </c>
      <c r="CO8" s="137" t="e">
        <f t="array" aca="1" ref="CO8" ca="1">IF(calculator!$I$5="",INDEX(DontTouchThis!$D$1:$I123,MATCH(_xludf.CONCAT(CO$1,"1"),DontTouchThis!$E$1:$E123,0),6),"")</f>
        <v>#NAME?</v>
      </c>
      <c r="CP8" s="137" t="e">
        <f t="array" aca="1" ref="CP8" ca="1">IF(calculator!$I$5="",INDEX(DontTouchThis!$D$1:$I123,MATCH(_xludf.CONCAT(CP$1,"1"),DontTouchThis!$E$1:$E123,0),6),"")</f>
        <v>#NAME?</v>
      </c>
      <c r="CQ8" s="137" t="e">
        <f t="array" aca="1" ref="CQ8" ca="1">IF(calculator!$I$5="",INDEX(DontTouchThis!$D$1:$I123,MATCH(_xludf.CONCAT(CQ$1,"1"),DontTouchThis!$E$1:$E123,0),6),"")</f>
        <v>#NAME?</v>
      </c>
      <c r="CR8" s="137" t="e">
        <f t="array" aca="1" ref="CR8" ca="1">IF(calculator!$I$5="",INDEX(DontTouchThis!$D$1:$I123,MATCH(_xludf.CONCAT(CR$1,"1"),DontTouchThis!$E$1:$E123,0),6),"")</f>
        <v>#NAME?</v>
      </c>
      <c r="CS8" s="137" t="e">
        <f t="array" aca="1" ref="CS8" ca="1">IF(calculator!$I$5="",INDEX(DontTouchThis!$D$1:$I123,MATCH(_xludf.CONCAT(CS$1,"1"),DontTouchThis!$E$1:$E123,0),6),"")</f>
        <v>#NAME?</v>
      </c>
      <c r="CT8" s="137" t="e">
        <f t="array" aca="1" ref="CT8" ca="1">IF(calculator!$I$5="",INDEX(DontTouchThis!$D$1:$I123,MATCH(_xludf.CONCAT(CT$1,"1"),DontTouchThis!$E$1:$E123,0),6),"")</f>
        <v>#NAME?</v>
      </c>
      <c r="CU8" s="137" t="e">
        <f t="array" aca="1" ref="CU8" ca="1">IF(calculator!$I$5="",INDEX(DontTouchThis!$D$1:$I123,MATCH(_xludf.CONCAT(CU$1,"1"),DontTouchThis!$E$1:$E123,0),6),"")</f>
        <v>#NAME?</v>
      </c>
      <c r="CV8" s="137" t="e">
        <f t="array" aca="1" ref="CV8" ca="1">IF(calculator!$I$5="",INDEX(DontTouchThis!$D$1:$I123,MATCH(_xludf.CONCAT(CV$1,"1"),DontTouchThis!$E$1:$E123,0),6),"")</f>
        <v>#NAME?</v>
      </c>
      <c r="CW8" s="137" t="e">
        <f t="array" aca="1" ref="CW8" ca="1">IF(calculator!$I$5="",INDEX(DontTouchThis!$D$1:$I123,MATCH(_xludf.CONCAT(CW$1,"1"),DontTouchThis!$E$1:$E123,0),6),"")</f>
        <v>#NAME?</v>
      </c>
      <c r="CX8" s="137" t="e">
        <f t="array" aca="1" ref="CX8" ca="1">IF(calculator!$I$5="",INDEX(DontTouchThis!$D$1:$I123,MATCH(_xludf.CONCAT(CX$1,"1"),DontTouchThis!$E$1:$E123,0),6),"")</f>
        <v>#NAME?</v>
      </c>
      <c r="CY8" s="137" t="e">
        <f t="array" aca="1" ref="CY8" ca="1">IF(calculator!$I$5="",INDEX(DontTouchThis!$D$1:$I123,MATCH(_xludf.CONCAT(CY$1,"1"),DontTouchThis!$E$1:$E123,0),6),"")</f>
        <v>#NAME?</v>
      </c>
      <c r="CZ8" s="137" t="e">
        <f t="array" aca="1" ref="CZ8" ca="1">IF(calculator!$I$5="",INDEX(DontTouchThis!$D$1:$I123,MATCH(_xludf.CONCAT(CZ$1,"1"),DontTouchThis!$E$1:$E123,0),6),"")</f>
        <v>#NAME?</v>
      </c>
      <c r="DA8" s="137" t="e">
        <f t="array" aca="1" ref="DA8" ca="1">IF(calculator!$I$5="",INDEX(DontTouchThis!$D$1:$I123,MATCH(_xludf.CONCAT(DA$1,"1"),DontTouchThis!$E$1:$E123,0),6),"")</f>
        <v>#NAME?</v>
      </c>
      <c r="DB8" s="137" t="e">
        <f t="array" aca="1" ref="DB8" ca="1">IF(calculator!$I$5="",INDEX(DontTouchThis!$D$1:$I123,MATCH(_xludf.CONCAT(DB$1,"1"),DontTouchThis!$E$1:$E123,0),6),"")</f>
        <v>#NAME?</v>
      </c>
      <c r="DC8" s="137" t="e">
        <f t="array" aca="1" ref="DC8" ca="1">IF(calculator!$I$5="",INDEX(DontTouchThis!$D$1:$I123,MATCH(_xludf.CONCAT(DC$1,"1"),DontTouchThis!$E$1:$E123,0),6),"")</f>
        <v>#NAME?</v>
      </c>
      <c r="DD8" s="137" t="e">
        <f t="array" aca="1" ref="DD8" ca="1">IF(calculator!$I$5="",INDEX(DontTouchThis!$D$1:$I123,MATCH(_xludf.CONCAT(DD$1,"1"),DontTouchThis!$E$1:$E123,0),6),"")</f>
        <v>#NAME?</v>
      </c>
      <c r="DE8" s="137" t="e">
        <f t="array" aca="1" ref="DE8" ca="1">IF(calculator!$I$5="",INDEX(DontTouchThis!$D$1:$I123,MATCH(_xludf.CONCAT(DE$1,"1"),DontTouchThis!$E$1:$E123,0),6),"")</f>
        <v>#NAME?</v>
      </c>
      <c r="DF8" s="137" t="e">
        <f t="array" aca="1" ref="DF8" ca="1">IF(calculator!$I$5="",INDEX(DontTouchThis!$D$1:$I123,MATCH(_xludf.CONCAT(DF$1,"1"),DontTouchThis!$E$1:$E123,0),6),"")</f>
        <v>#NAME?</v>
      </c>
      <c r="DG8" s="137" t="e">
        <f t="array" aca="1" ref="DG8" ca="1">IF(calculator!$I$5="",INDEX(DontTouchThis!$D$1:$I123,MATCH(_xludf.CONCAT(DG$1,"1"),DontTouchThis!$E$1:$E123,0),6),"")</f>
        <v>#NAME?</v>
      </c>
      <c r="DH8" s="137" t="e">
        <f t="array" aca="1" ref="DH8" ca="1">IF(calculator!$I$5="",INDEX(DontTouchThis!$D$1:$I123,MATCH(_xludf.CONCAT(DH$1,"1"),DontTouchThis!$E$1:$E123,0),6),"")</f>
        <v>#NAME?</v>
      </c>
      <c r="DI8" s="137" t="e">
        <f t="array" aca="1" ref="DI8" ca="1">IF(calculator!$I$5="",INDEX(DontTouchThis!$D$1:$I123,MATCH(_xludf.CONCAT(DI$1,"1"),DontTouchThis!$E$1:$E123,0),6),"")</f>
        <v>#NAME?</v>
      </c>
      <c r="DJ8" s="137" t="e">
        <f t="array" aca="1" ref="DJ8" ca="1">IF(calculator!$I$5="",INDEX(DontTouchThis!$D$1:$I123,MATCH(_xludf.CONCAT(DJ$1,"1"),DontTouchThis!$E$1:$E123,0),6),"")</f>
        <v>#NAME?</v>
      </c>
      <c r="DK8" s="137" t="e">
        <f t="array" aca="1" ref="DK8" ca="1">IF(calculator!$I$5="",INDEX(DontTouchThis!$D$1:$I123,MATCH(_xludf.CONCAT(DK$1,"1"),DontTouchThis!$E$1:$E123,0),6),"")</f>
        <v>#NAME?</v>
      </c>
      <c r="DL8" s="137" t="e">
        <f t="array" aca="1" ref="DL8" ca="1">IF(calculator!$I$5="",INDEX(DontTouchThis!$D$1:$I123,MATCH(_xludf.CONCAT(DL$1,"1"),DontTouchThis!$E$1:$E123,0),6),"")</f>
        <v>#NAME?</v>
      </c>
      <c r="DM8" s="137" t="e">
        <f t="array" aca="1" ref="DM8" ca="1">IF(calculator!$I$5="",INDEX(DontTouchThis!$D$1:$I123,MATCH(_xludf.CONCAT(DM$1,"1"),DontTouchThis!$E$1:$E123,0),6),"")</f>
        <v>#NAME?</v>
      </c>
      <c r="DN8" s="137" t="e">
        <f t="array" aca="1" ref="DN8" ca="1">IF(calculator!$I$5="",INDEX(DontTouchThis!$D$1:$I123,MATCH(_xludf.CONCAT(DN$1,"1"),DontTouchThis!$E$1:$E123,0),6),"")</f>
        <v>#NAME?</v>
      </c>
      <c r="DO8" s="137" t="e">
        <f t="array" aca="1" ref="DO8" ca="1">IF(calculator!$I$5="",INDEX(DontTouchThis!$D$1:$I123,MATCH(_xludf.CONCAT(DO$1,"1"),DontTouchThis!$E$1:$E123,0),6),"")</f>
        <v>#NAME?</v>
      </c>
      <c r="DP8" s="137" t="e">
        <f t="array" aca="1" ref="DP8" ca="1">IF(calculator!$I$5="",INDEX(DontTouchThis!$D$1:$I123,MATCH(_xludf.CONCAT(DP$1,"1"),DontTouchThis!$E$1:$E123,0),6),"")</f>
        <v>#NAME?</v>
      </c>
      <c r="DQ8" s="137" t="e">
        <f t="array" aca="1" ref="DQ8" ca="1">IF(calculator!$I$5="",INDEX(DontTouchThis!$D$1:$I123,MATCH(_xludf.CONCAT(DQ$1,"1"),DontTouchThis!$E$1:$E123,0),6),"")</f>
        <v>#NAME?</v>
      </c>
      <c r="DR8" s="137" t="e">
        <f t="array" aca="1" ref="DR8" ca="1">IF(calculator!$I$5="",INDEX(DontTouchThis!$D$1:$I123,MATCH(_xludf.CONCAT(DR$1,"1"),DontTouchThis!$E$1:$E123,0),6),"")</f>
        <v>#NAME?</v>
      </c>
      <c r="DS8" s="137" t="e">
        <f t="array" aca="1" ref="DS8" ca="1">IF(calculator!$I$5="",INDEX(DontTouchThis!$D$1:$I123,MATCH(_xludf.CONCAT(DS$1,"1"),DontTouchThis!$E$1:$E123,0),6),"")</f>
        <v>#NAME?</v>
      </c>
      <c r="DT8" s="137" t="e">
        <f t="array" aca="1" ref="DT8" ca="1">IF(calculator!$I$5="",INDEX(DontTouchThis!$D$1:$I123,MATCH(_xludf.CONCAT(DT$1,"1"),DontTouchThis!$E$1:$E123,0),6),"")</f>
        <v>#NAME?</v>
      </c>
      <c r="DU8" s="137" t="e">
        <f t="array" aca="1" ref="DU8" ca="1">IF(calculator!$I$5="",INDEX(DontTouchThis!$D$1:$I123,MATCH(_xludf.CONCAT(DU$1,"1"),DontTouchThis!$E$1:$E123,0),6),"")</f>
        <v>#NAME?</v>
      </c>
      <c r="DV8" s="137" t="e">
        <f t="array" aca="1" ref="DV8" ca="1">IF(calculator!$I$5="",INDEX(DontTouchThis!$D$1:$I123,MATCH(_xludf.CONCAT(DV$1,"1"),DontTouchThis!$E$1:$E123,0),6),"")</f>
        <v>#NAME?</v>
      </c>
      <c r="DW8" s="137" t="e">
        <f t="array" aca="1" ref="DW8" ca="1">IF(calculator!$I$5="",INDEX(DontTouchThis!$D$1:$I123,MATCH(_xludf.CONCAT(DW$1,"1"),DontTouchThis!$E$1:$E123,0),6),"")</f>
        <v>#NAME?</v>
      </c>
      <c r="DX8" s="137" t="e">
        <f t="array" aca="1" ref="DX8" ca="1">IF(calculator!$I$5="",INDEX(DontTouchThis!$D$1:$I123,MATCH(_xludf.CONCAT(DX$1,"1"),DontTouchThis!$E$1:$E123,0),6),"")</f>
        <v>#NAME?</v>
      </c>
      <c r="DY8" s="137" t="e">
        <f t="array" aca="1" ref="DY8" ca="1">IF(calculator!$I$5="",INDEX(DontTouchThis!$D$1:$I123,MATCH(_xludf.CONCAT(DY$1,"1"),DontTouchThis!$E$1:$E123,0),6),"")</f>
        <v>#NAME?</v>
      </c>
      <c r="DZ8" s="137" t="e">
        <f t="array" aca="1" ref="DZ8" ca="1">IF(calculator!$I$5="",INDEX(DontTouchThis!$D$1:$I123,MATCH(_xludf.CONCAT(DZ$1,"1"),DontTouchThis!$E$1:$E123,0),6),"")</f>
        <v>#NAME?</v>
      </c>
      <c r="EA8" s="137" t="e">
        <f t="array" aca="1" ref="EA8" ca="1">IF(calculator!$I$5="",INDEX(DontTouchThis!$D$1:$I123,MATCH(_xludf.CONCAT(EA$1,"1"),DontTouchThis!$E$1:$E123,0),6),"")</f>
        <v>#NAME?</v>
      </c>
      <c r="EB8" s="137" t="e">
        <f t="array" aca="1" ref="EB8" ca="1">IF(calculator!$I$5="",INDEX(DontTouchThis!$D$1:$I123,MATCH(_xludf.CONCAT(EB$1,"1"),DontTouchThis!$E$1:$E123,0),6),"")</f>
        <v>#NAME?</v>
      </c>
      <c r="EC8" s="137" t="e">
        <f t="array" aca="1" ref="EC8" ca="1">IF(calculator!$I$5="",INDEX(DontTouchThis!$D$1:$I123,MATCH(_xludf.CONCAT(EC$1,"1"),DontTouchThis!$E$1:$E123,0),6),"")</f>
        <v>#NAME?</v>
      </c>
      <c r="ED8" s="137" t="e">
        <f t="array" aca="1" ref="ED8" ca="1">IF(calculator!$I$5="",INDEX(DontTouchThis!$D$1:$I123,MATCH(_xludf.CONCAT(ED$1,"1"),DontTouchThis!$E$1:$E123,0),6),"")</f>
        <v>#NAME?</v>
      </c>
      <c r="EE8" s="137" t="e">
        <f t="array" aca="1" ref="EE8" ca="1">IF(calculator!$I$5="",INDEX(DontTouchThis!$D$1:$I123,MATCH(_xludf.CONCAT(EE$1,"1"),DontTouchThis!$E$1:$E123,0),6),"")</f>
        <v>#NAME?</v>
      </c>
      <c r="EF8" s="137" t="e">
        <f t="array" aca="1" ref="EF8" ca="1">IF(calculator!$I$5="",INDEX(DontTouchThis!$D$1:$I123,MATCH(_xludf.CONCAT(EF$1,"1"),DontTouchThis!$E$1:$E123,0),6),"")</f>
        <v>#NAME?</v>
      </c>
      <c r="EG8" s="137" t="e">
        <f t="array" aca="1" ref="EG8" ca="1">IF(calculator!$I$5="",INDEX(DontTouchThis!$D$1:$I123,MATCH(_xludf.CONCAT(EG$1,"1"),DontTouchThis!$E$1:$E123,0),6),"")</f>
        <v>#NAME?</v>
      </c>
      <c r="EH8" s="137" t="e">
        <f t="array" aca="1" ref="EH8" ca="1">IF(calculator!$I$5="",INDEX(DontTouchThis!$D$1:$I123,MATCH(_xludf.CONCAT(EH$1,"1"),DontTouchThis!$E$1:$E123,0),6),"")</f>
        <v>#NAME?</v>
      </c>
      <c r="EI8" s="137" t="e">
        <f t="array" aca="1" ref="EI8" ca="1">IF(calculator!$I$5="",INDEX(DontTouchThis!$D$1:$I123,MATCH(_xludf.CONCAT(EI$1,"1"),DontTouchThis!$E$1:$E123,0),6),"")</f>
        <v>#NAME?</v>
      </c>
      <c r="EJ8" s="137" t="e">
        <f t="array" aca="1" ref="EJ8" ca="1">IF(calculator!$I$5="",INDEX(DontTouchThis!$D$1:$I123,MATCH(_xludf.CONCAT(EJ$1,"1"),DontTouchThis!$E$1:$E123,0),6),"")</f>
        <v>#NAME?</v>
      </c>
      <c r="EK8" s="137" t="e">
        <f t="array" aca="1" ref="EK8" ca="1">IF(calculator!$I$5="",INDEX(DontTouchThis!$D$1:$I123,MATCH(_xludf.CONCAT(EK$1,"1"),DontTouchThis!$E$1:$E123,0),6),"")</f>
        <v>#NAME?</v>
      </c>
      <c r="EL8" s="137" t="e">
        <f t="array" aca="1" ref="EL8" ca="1">IF(calculator!$I$5="",INDEX(DontTouchThis!$D$1:$I123,MATCH(_xludf.CONCAT(EL$1,"1"),DontTouchThis!$E$1:$E123,0),6),"")</f>
        <v>#NAME?</v>
      </c>
      <c r="EM8" s="137" t="e">
        <f t="array" aca="1" ref="EM8" ca="1">IF(calculator!$I$5="",INDEX(DontTouchThis!$D$1:$I123,MATCH(_xludf.CONCAT(EM$1,"1"),DontTouchThis!$E$1:$E123,0),6),"")</f>
        <v>#NAME?</v>
      </c>
      <c r="EN8" s="137" t="e">
        <f t="array" aca="1" ref="EN8" ca="1">IF(calculator!$I$5="",INDEX(DontTouchThis!$D$1:$I123,MATCH(_xludf.CONCAT(EN$1,"1"),DontTouchThis!$E$1:$E123,0),6),"")</f>
        <v>#NAME?</v>
      </c>
      <c r="EO8" s="137" t="e">
        <f t="array" aca="1" ref="EO8" ca="1">IF(calculator!$I$5="",INDEX(DontTouchThis!$D$1:$I123,MATCH(_xludf.CONCAT(EO$1,"1"),DontTouchThis!$E$1:$E123,0),6),"")</f>
        <v>#NAME?</v>
      </c>
      <c r="EP8" s="137" t="e">
        <f t="array" aca="1" ref="EP8" ca="1">IF(calculator!$I$5="",INDEX(DontTouchThis!$D$1:$I123,MATCH(_xludf.CONCAT(EP$1,"1"),DontTouchThis!$E$1:$E123,0),6),"")</f>
        <v>#NAME?</v>
      </c>
      <c r="EQ8" s="137" t="e">
        <f t="array" aca="1" ref="EQ8" ca="1">IF(calculator!$I$5="",INDEX(DontTouchThis!$D$1:$I123,MATCH(_xludf.CONCAT(EQ$1,"1"),DontTouchThis!$E$1:$E123,0),6),"")</f>
        <v>#NAME?</v>
      </c>
      <c r="ER8" s="137" t="e">
        <f t="array" aca="1" ref="ER8" ca="1">IF(calculator!$I$5="",INDEX(DontTouchThis!$D$1:$I123,MATCH(_xludf.CONCAT(ER$1,"1"),DontTouchThis!$E$1:$E123,0),6),"")</f>
        <v>#NAME?</v>
      </c>
      <c r="ES8" s="137" t="e">
        <f t="array" aca="1" ref="ES8" ca="1">IF(calculator!$I$5="",INDEX(DontTouchThis!$D$1:$I123,MATCH(_xludf.CONCAT(ES$1,"1"),DontTouchThis!$E$1:$E123,0),6),"")</f>
        <v>#NAME?</v>
      </c>
      <c r="ET8" s="137" t="e">
        <f t="array" aca="1" ref="ET8" ca="1">IF(calculator!$I$5="",INDEX(DontTouchThis!$D$1:$I123,MATCH(_xludf.CONCAT(ET$1,"1"),DontTouchThis!$E$1:$E123,0),6),"")</f>
        <v>#NAME?</v>
      </c>
      <c r="EU8" s="137" t="e">
        <f t="array" aca="1" ref="EU8" ca="1">IF(calculator!$I$5="",INDEX(DontTouchThis!$D$1:$I123,MATCH(_xludf.CONCAT(EU$1,"1"),DontTouchThis!$E$1:$E123,0),6),"")</f>
        <v>#NAME?</v>
      </c>
      <c r="EV8" s="137" t="e">
        <f t="array" aca="1" ref="EV8" ca="1">IF(calculator!$I$5="",INDEX(DontTouchThis!$D$1:$I123,MATCH(_xludf.CONCAT(EV$1,"1"),DontTouchThis!$E$1:$E123,0),6),"")</f>
        <v>#NAME?</v>
      </c>
      <c r="EW8" s="137" t="e">
        <f t="array" aca="1" ref="EW8" ca="1">IF(calculator!$I$5="",INDEX(DontTouchThis!$D$1:$I123,MATCH(_xludf.CONCAT(EW$1,"1"),DontTouchThis!$E$1:$E123,0),6),"")</f>
        <v>#NAME?</v>
      </c>
      <c r="EX8" s="137" t="e">
        <f t="array" aca="1" ref="EX8" ca="1">IF(calculator!$I$5="",INDEX(DontTouchThis!$D$1:$I123,MATCH(_xludf.CONCAT(EX$1,"1"),DontTouchThis!$E$1:$E123,0),6),"")</f>
        <v>#NAME?</v>
      </c>
      <c r="EY8" s="137" t="e">
        <f t="array" aca="1" ref="EY8" ca="1">IF(calculator!$I$5="",INDEX(DontTouchThis!$D$1:$I123,MATCH(_xludf.CONCAT(EY$1,"1"),DontTouchThis!$E$1:$E123,0),6),"")</f>
        <v>#NAME?</v>
      </c>
      <c r="EZ8" s="137" t="e">
        <f t="array" aca="1" ref="EZ8" ca="1">IF(calculator!$I$5="",INDEX(DontTouchThis!$D$1:$I123,MATCH(_xludf.CONCAT(EZ$1,"1"),DontTouchThis!$E$1:$E123,0),6),"")</f>
        <v>#NAME?</v>
      </c>
      <c r="FA8" s="137" t="e">
        <f t="array" aca="1" ref="FA8" ca="1">IF(calculator!$I$5="",INDEX(DontTouchThis!$D$1:$I123,MATCH(_xludf.CONCAT(FA$1,"1"),DontTouchThis!$E$1:$E123,0),6),"")</f>
        <v>#NAME?</v>
      </c>
      <c r="FB8" s="137" t="e">
        <f t="array" aca="1" ref="FB8" ca="1">IF(calculator!$I$5="",INDEX(DontTouchThis!$D$1:$I123,MATCH(_xludf.CONCAT(FB$1,"1"),DontTouchThis!$E$1:$E123,0),6),"")</f>
        <v>#NAME?</v>
      </c>
    </row>
    <row r="9" spans="1:158">
      <c r="A9" s="80" t="str">
        <v>Armin</v>
      </c>
      <c r="B9" s="142" t="e">
        <f ca="1"/>
        <v>#NAME?</v>
      </c>
      <c r="D9" s="23" t="s">
        <v>58</v>
      </c>
      <c r="E9" t="e">
        <f t="shared" ca="1" si="1"/>
        <v>#NAME?</v>
      </c>
      <c r="F9" s="143">
        <f t="array" ref="F9">IF(calculator!$I$5="",INDEX(VeryBigTable,MATCH(F$1,VeryBigTableHeroes,0),MATCH(INDEX(ChatList,MATCH($D9,ChatHeroList,0),1),VeryBigTableChatRow)),"")</f>
        <v>2</v>
      </c>
      <c r="G9" s="143">
        <f t="array" ref="G9">IF(calculator!$I$5="",INDEX(VeryBigTable,MATCH(G$1,VeryBigTableHeroes,0),MATCH(INDEX(ChatList,MATCH($D9,ChatHeroList,0),1),VeryBigTableChatRow)),"")</f>
        <v>-3</v>
      </c>
      <c r="H9" s="143">
        <f t="array" ref="H9">IF(calculator!$I$5="",INDEX(VeryBigTable,MATCH(H$1,VeryBigTableHeroes,0),MATCH(INDEX(ChatList,MATCH($D9,ChatHeroList,0),1),VeryBigTableChatRow)),"")</f>
        <v>3</v>
      </c>
      <c r="I9" s="143">
        <f>IF(calculator!$I$5="",SUM(F9:H9),"")</f>
        <v>2</v>
      </c>
      <c r="J9" s="23" t="s">
        <v>58</v>
      </c>
      <c r="K9" s="23" t="e">
        <f t="shared" ca="1" si="2"/>
        <v>#NAME?</v>
      </c>
      <c r="L9" s="23">
        <f t="array" ref="L9">IF(calculator!$I$5="",INDEX(VeryBigTable,MATCH(L$1,VeryBigTableHeroes,0),MATCH(INDEX(ChatList,MATCH($J9,ChatHeroList,0),2),VeryBigTableChatRow)),"")</f>
        <v>1</v>
      </c>
      <c r="M9" s="23">
        <f t="array" ref="M9">IF(calculator!$I$5="",INDEX(VeryBigTable,MATCH(M$1,VeryBigTableHeroes,0),MATCH(INDEX(ChatList,MATCH($J9,ChatHeroList,0),2),VeryBigTableChatRow)),"")</f>
        <v>0</v>
      </c>
      <c r="N9" s="23">
        <f t="array" ref="N9">IF(calculator!$I$5="",INDEX(VeryBigTable,MATCH(N$1,VeryBigTableHeroes,0),MATCH(INDEX(ChatList,MATCH($J9,ChatHeroList,0),2),VeryBigTableChatRow)),"")</f>
        <v>-2</v>
      </c>
      <c r="O9" s="23">
        <f>IF(calculator!$I$5="",SUM(L9:N9),"")</f>
        <v>-1</v>
      </c>
      <c r="P9" s="149" t="s">
        <v>168</v>
      </c>
      <c r="Q9" s="125" t="e">
        <f ca="1">_xludf.CONCAT(P9,"2")</f>
        <v>#NAME?</v>
      </c>
      <c r="R9" s="149">
        <f t="array" ref="R9">IF(calculator!$I$5="",INDEX(VeryBigTable,MATCH(R$1,VeryBigTableHeroes,0),MATCH(INDEX(ChatList,MATCH($P9,ChatHeroList,0),2),VeryBigTableChatRow)),"")</f>
        <v>2</v>
      </c>
      <c r="S9" s="149">
        <f t="array" ref="S9">IF(calculator!$I$5="",INDEX(VeryBigTable,MATCH(S$1,VeryBigTableHeroes,0),MATCH(INDEX(ChatList,MATCH($P9,ChatHeroList,0),2),VeryBigTableChatRow)),"")</f>
        <v>5</v>
      </c>
      <c r="T9" s="149">
        <f t="array" ref="T9">IF(calculator!$I$5="",INDEX(VeryBigTable,MATCH(T$1,VeryBigTableHeroes,0),MATCH(INDEX(ChatList,MATCH($P9,ChatHeroList,0),2),VeryBigTableChatRow)),"")</f>
        <v>4</v>
      </c>
      <c r="U9" s="149">
        <f>IF(calculator!$I$5="",SUM(R9:T9),"")</f>
        <v>11</v>
      </c>
      <c r="X9" s="5"/>
      <c r="Y9" s="5"/>
      <c r="Z9" s="5"/>
      <c r="AA9" s="5"/>
      <c r="AB9" s="5"/>
      <c r="AC9" s="5"/>
      <c r="AD9" s="5"/>
      <c r="AE9" s="151" t="str">
        <f ca="1">IFERROR(__xludf.DUMMYFUNCTION("""COMPUTED_VALUE"""),"Dominiel")</f>
        <v>Dominiel</v>
      </c>
      <c r="AF9" s="5" t="str">
        <f ca="1">IFERROR(__xludf.DUMMYFUNCTION("""COMPUTED_VALUE"""),"Nemunas")</f>
        <v>Nemunas</v>
      </c>
      <c r="AG9" s="17" t="s">
        <v>598</v>
      </c>
      <c r="AH9" s="171"/>
      <c r="AI9" s="134" t="str">
        <f t="shared" si="0"/>
        <v/>
      </c>
      <c r="AJ9" s="4" t="s">
        <v>549</v>
      </c>
      <c r="AK9" s="137" t="e">
        <f t="array" aca="1" ref="AK9" ca="1">IF(calculator!$I$5="",INDEX(DontTouchThis!$J$1:$O123,MATCH(_xludf.CONCAT(AK$1,"2"),DontTouchThis!$K$1:$K123,0),6),"")</f>
        <v>#NAME?</v>
      </c>
      <c r="AL9" s="137" t="e">
        <f t="array" aca="1" ref="AL9" ca="1">IF(calculator!$I$5="",INDEX(DontTouchThis!$J$1:$O123,MATCH(_xludf.CONCAT(AL$1,"2"),DontTouchThis!$K$1:$K123,0),6),"")</f>
        <v>#NAME?</v>
      </c>
      <c r="AM9" s="137" t="e">
        <f t="array" aca="1" ref="AM9" ca="1">IF(calculator!$I$5="",INDEX(DontTouchThis!$J$1:$O123,MATCH(_xludf.CONCAT(AM$1,"2"),DontTouchThis!$K$1:$K123,0),6),"")</f>
        <v>#NAME?</v>
      </c>
      <c r="AN9" s="137" t="e">
        <f t="array" aca="1" ref="AN9" ca="1">IF(calculator!$I$5="",INDEX(DontTouchThis!$J$1:$O123,MATCH(_xludf.CONCAT(AN$1,"2"),DontTouchThis!$K$1:$K123,0),6),"")</f>
        <v>#NAME?</v>
      </c>
      <c r="AO9" s="137" t="e">
        <f t="array" aca="1" ref="AO9" ca="1">IF(calculator!$I$5="",INDEX(DontTouchThis!$J$1:$O123,MATCH(_xludf.CONCAT(AO$1,"2"),DontTouchThis!$K$1:$K123,0),6),"")</f>
        <v>#NAME?</v>
      </c>
      <c r="AP9" s="137" t="e">
        <f t="array" aca="1" ref="AP9" ca="1">IF(calculator!$I$5="",INDEX(DontTouchThis!$J$1:$O123,MATCH(_xludf.CONCAT(AP$1,"2"),DontTouchThis!$K$1:$K123,0),6),"")</f>
        <v>#NAME?</v>
      </c>
      <c r="AQ9" s="137" t="e">
        <f t="array" aca="1" ref="AQ9" ca="1">IF(calculator!$I$5="",INDEX(DontTouchThis!$J$1:$O123,MATCH(_xludf.CONCAT(AQ$1,"2"),DontTouchThis!$K$1:$K123,0),6),"")</f>
        <v>#NAME?</v>
      </c>
      <c r="AR9" s="137" t="e">
        <f t="array" aca="1" ref="AR9" ca="1">IF(calculator!$I$5="",INDEX(DontTouchThis!$J$1:$O123,MATCH(_xludf.CONCAT(AR$1,"2"),DontTouchThis!$K$1:$K123,0),6),"")</f>
        <v>#NAME?</v>
      </c>
      <c r="AS9" s="137" t="e">
        <f t="array" aca="1" ref="AS9" ca="1">IF(calculator!$I$5="",INDEX(DontTouchThis!$J$1:$O123,MATCH(_xludf.CONCAT(AS$1,"2"),DontTouchThis!$K$1:$K123,0),6),"")</f>
        <v>#NAME?</v>
      </c>
      <c r="AT9" s="137" t="e">
        <f t="array" aca="1" ref="AT9" ca="1">IF(calculator!$I$5="",INDEX(DontTouchThis!$J$1:$O123,MATCH(_xludf.CONCAT(AT$1,"2"),DontTouchThis!$K$1:$K123,0),6),"")</f>
        <v>#NAME?</v>
      </c>
      <c r="AU9" s="137" t="e">
        <f t="array" aca="1" ref="AU9" ca="1">IF(calculator!$I$5="",INDEX(DontTouchThis!$J$1:$O123,MATCH(_xludf.CONCAT(AU$1,"2"),DontTouchThis!$K$1:$K123,0),6),"")</f>
        <v>#NAME?</v>
      </c>
      <c r="AV9" s="137" t="e">
        <f t="array" aca="1" ref="AV9" ca="1">IF(calculator!$I$5="",INDEX(DontTouchThis!$J$1:$O123,MATCH(_xludf.CONCAT(AV$1,"2"),DontTouchThis!$K$1:$K123,0),6),"")</f>
        <v>#NAME?</v>
      </c>
      <c r="AW9" s="137" t="e">
        <f t="array" aca="1" ref="AW9" ca="1">IF(calculator!$I$5="",INDEX(DontTouchThis!$J$1:$O123,MATCH(_xludf.CONCAT(AW$1,"2"),DontTouchThis!$K$1:$K123,0),6),"")</f>
        <v>#NAME?</v>
      </c>
      <c r="AX9" s="137" t="e">
        <f t="array" aca="1" ref="AX9" ca="1">IF(calculator!$I$5="",INDEX(DontTouchThis!$J$1:$O123,MATCH(_xludf.CONCAT(AX$1,"2"),DontTouchThis!$K$1:$K123,0),6),"")</f>
        <v>#NAME?</v>
      </c>
      <c r="AY9" s="137" t="e">
        <f t="array" aca="1" ref="AY9" ca="1">IF(calculator!$I$5="",INDEX(DontTouchThis!$J$1:$O123,MATCH(_xludf.CONCAT(AY$1,"2"),DontTouchThis!$K$1:$K123,0),6),"")</f>
        <v>#NAME?</v>
      </c>
      <c r="AZ9" s="137" t="e">
        <f t="array" aca="1" ref="AZ9" ca="1">IF(calculator!$I$5="",INDEX(DontTouchThis!$J$1:$O123,MATCH(_xludf.CONCAT(AZ$1,"2"),DontTouchThis!$K$1:$K123,0),6),"")</f>
        <v>#NAME?</v>
      </c>
      <c r="BA9" s="137" t="e">
        <f t="array" aca="1" ref="BA9" ca="1">IF(calculator!$I$5="",INDEX(DontTouchThis!$J$1:$O123,MATCH(_xludf.CONCAT(BA$1,"2"),DontTouchThis!$K$1:$K123,0),6),"")</f>
        <v>#NAME?</v>
      </c>
      <c r="BB9" s="137" t="e">
        <f t="array" aca="1" ref="BB9" ca="1">IF(calculator!$I$5="",INDEX(DontTouchThis!$J$1:$O123,MATCH(_xludf.CONCAT(BB$1,"2"),DontTouchThis!$K$1:$K123,0),6),"")</f>
        <v>#NAME?</v>
      </c>
      <c r="BC9" s="137" t="e">
        <f t="array" aca="1" ref="BC9" ca="1">IF(calculator!$I$5="",INDEX(DontTouchThis!$J$1:$O123,MATCH(_xludf.CONCAT(BC$1,"2"),DontTouchThis!$K$1:$K123,0),6),"")</f>
        <v>#NAME?</v>
      </c>
      <c r="BD9" s="137" t="e">
        <f t="array" aca="1" ref="BD9" ca="1">IF(calculator!$I$5="",INDEX(DontTouchThis!$J$1:$O123,MATCH(_xludf.CONCAT(BD$1,"2"),DontTouchThis!$K$1:$K123,0),6),"")</f>
        <v>#NAME?</v>
      </c>
      <c r="BE9" s="137" t="e">
        <f t="array" aca="1" ref="BE9" ca="1">IF(calculator!$I$5="",INDEX(DontTouchThis!$J$1:$O123,MATCH(_xludf.CONCAT(BE$1,"2"),DontTouchThis!$K$1:$K123,0),6),"")</f>
        <v>#NAME?</v>
      </c>
      <c r="BF9" s="137" t="e">
        <f t="array" aca="1" ref="BF9" ca="1">IF(calculator!$I$5="",INDEX(DontTouchThis!$J$1:$O123,MATCH(_xludf.CONCAT(BF$1,"2"),DontTouchThis!$K$1:$K123,0),6),"")</f>
        <v>#NAME?</v>
      </c>
      <c r="BG9" s="137" t="e">
        <f t="array" aca="1" ref="BG9" ca="1">IF(calculator!$I$5="",INDEX(DontTouchThis!$J$1:$O123,MATCH(_xludf.CONCAT(BG$1,"2"),DontTouchThis!$K$1:$K123,0),6),"")</f>
        <v>#NAME?</v>
      </c>
      <c r="BH9" s="137" t="e">
        <f t="array" aca="1" ref="BH9" ca="1">IF(calculator!$I$5="",INDEX(DontTouchThis!$J$1:$O123,MATCH(_xludf.CONCAT(BH$1,"2"),DontTouchThis!$K$1:$K123,0),6),"")</f>
        <v>#NAME?</v>
      </c>
      <c r="BI9" s="137" t="e">
        <f t="array" aca="1" ref="BI9" ca="1">IF(calculator!$I$5="",INDEX(DontTouchThis!$J$1:$O123,MATCH(_xludf.CONCAT(BI$1,"2"),DontTouchThis!$K$1:$K123,0),6),"")</f>
        <v>#NAME?</v>
      </c>
      <c r="BJ9" s="137" t="e">
        <f t="array" aca="1" ref="BJ9" ca="1">IF(calculator!$I$5="",INDEX(DontTouchThis!$J$1:$O123,MATCH(_xludf.CONCAT(BJ$1,"2"),DontTouchThis!$K$1:$K123,0),6),"")</f>
        <v>#NAME?</v>
      </c>
      <c r="BK9" s="137" t="e">
        <f t="array" aca="1" ref="BK9" ca="1">IF(calculator!$I$5="",INDEX(DontTouchThis!$J$1:$O123,MATCH(_xludf.CONCAT(BK$1,"2"),DontTouchThis!$K$1:$K123,0),6),"")</f>
        <v>#NAME?</v>
      </c>
      <c r="BL9" s="137" t="e">
        <f t="array" aca="1" ref="BL9" ca="1">IF(calculator!$I$5="",INDEX(DontTouchThis!$J$1:$O123,MATCH(_xludf.CONCAT(BL$1,"2"),DontTouchThis!$K$1:$K123,0),6),"")</f>
        <v>#NAME?</v>
      </c>
      <c r="BM9" s="137" t="e">
        <f t="array" aca="1" ref="BM9" ca="1">IF(calculator!$I$5="",INDEX(DontTouchThis!$J$1:$O123,MATCH(_xludf.CONCAT(BM$1,"2"),DontTouchThis!$K$1:$K123,0),6),"")</f>
        <v>#NAME?</v>
      </c>
      <c r="BN9" s="137" t="e">
        <f t="array" aca="1" ref="BN9" ca="1">IF(calculator!$I$5="",INDEX(DontTouchThis!$J$1:$O123,MATCH(_xludf.CONCAT(BN$1,"2"),DontTouchThis!$K$1:$K123,0),6),"")</f>
        <v>#NAME?</v>
      </c>
      <c r="BO9" s="137" t="e">
        <f t="array" aca="1" ref="BO9" ca="1">IF(calculator!$I$5="",INDEX(DontTouchThis!$J$1:$O123,MATCH(_xludf.CONCAT(BO$1,"2"),DontTouchThis!$K$1:$K123,0),6),"")</f>
        <v>#NAME?</v>
      </c>
      <c r="BP9" s="137" t="e">
        <f t="array" aca="1" ref="BP9" ca="1">IF(calculator!$I$5="",INDEX(DontTouchThis!$J$1:$O123,MATCH(_xludf.CONCAT(BP$1,"2"),DontTouchThis!$K$1:$K123,0),6),"")</f>
        <v>#NAME?</v>
      </c>
      <c r="BQ9" s="137" t="e">
        <f t="array" aca="1" ref="BQ9" ca="1">IF(calculator!$I$5="",INDEX(DontTouchThis!$J$1:$O123,MATCH(_xludf.CONCAT(BQ$1,"2"),DontTouchThis!$K$1:$K123,0),6),"")</f>
        <v>#NAME?</v>
      </c>
      <c r="BR9" s="137" t="e">
        <f t="array" aca="1" ref="BR9" ca="1">IF(calculator!$I$5="",INDEX(DontTouchThis!$J$1:$O123,MATCH(_xludf.CONCAT(BR$1,"2"),DontTouchThis!$K$1:$K123,0),6),"")</f>
        <v>#NAME?</v>
      </c>
      <c r="BS9" s="137" t="e">
        <f t="array" aca="1" ref="BS9" ca="1">IF(calculator!$I$5="",INDEX(DontTouchThis!$J$1:$O123,MATCH(_xludf.CONCAT(BS$1,"2"),DontTouchThis!$K$1:$K123,0),6),"")</f>
        <v>#NAME?</v>
      </c>
      <c r="BT9" s="137" t="e">
        <f t="array" aca="1" ref="BT9" ca="1">IF(calculator!$I$5="",INDEX(DontTouchThis!$J$1:$O123,MATCH(_xludf.CONCAT(BT$1,"2"),DontTouchThis!$K$1:$K123,0),6),"")</f>
        <v>#NAME?</v>
      </c>
      <c r="BU9" s="137" t="e">
        <f t="array" aca="1" ref="BU9" ca="1">IF(calculator!$I$5="",INDEX(DontTouchThis!$J$1:$O123,MATCH(_xludf.CONCAT(BU$1,"2"),DontTouchThis!$K$1:$K123,0),6),"")</f>
        <v>#NAME?</v>
      </c>
      <c r="BV9" s="137" t="e">
        <f t="array" aca="1" ref="BV9" ca="1">IF(calculator!$I$5="",INDEX(DontTouchThis!$J$1:$O123,MATCH(_xludf.CONCAT(BV$1,"2"),DontTouchThis!$K$1:$K123,0),6),"")</f>
        <v>#NAME?</v>
      </c>
      <c r="BW9" s="137" t="e">
        <f t="array" aca="1" ref="BW9" ca="1">IF(calculator!$I$5="",INDEX(DontTouchThis!$J$1:$O123,MATCH(_xludf.CONCAT(BW$1,"2"),DontTouchThis!$K$1:$K123,0),6),"")</f>
        <v>#NAME?</v>
      </c>
      <c r="BX9" s="137" t="e">
        <f t="array" aca="1" ref="BX9" ca="1">IF(calculator!$I$5="",INDEX(DontTouchThis!$J$1:$O123,MATCH(_xludf.CONCAT(BX$1,"2"),DontTouchThis!$K$1:$K123,0),6),"")</f>
        <v>#NAME?</v>
      </c>
      <c r="BY9" s="137" t="e">
        <f t="array" aca="1" ref="BY9" ca="1">IF(calculator!$I$5="",INDEX(DontTouchThis!$J$1:$O123,MATCH(_xludf.CONCAT(BY$1,"2"),DontTouchThis!$K$1:$K123,0),6),"")</f>
        <v>#NAME?</v>
      </c>
      <c r="BZ9" s="137" t="e">
        <f t="array" aca="1" ref="BZ9" ca="1">IF(calculator!$I$5="",INDEX(DontTouchThis!$J$1:$O123,MATCH(_xludf.CONCAT(BZ$1,"2"),DontTouchThis!$K$1:$K123,0),6),"")</f>
        <v>#NAME?</v>
      </c>
      <c r="CA9" s="137" t="e">
        <f t="array" aca="1" ref="CA9" ca="1">IF(calculator!$I$5="",INDEX(DontTouchThis!$J$1:$O123,MATCH(_xludf.CONCAT(CA$1,"2"),DontTouchThis!$K$1:$K123,0),6),"")</f>
        <v>#NAME?</v>
      </c>
      <c r="CB9" s="137" t="e">
        <f t="array" aca="1" ref="CB9" ca="1">IF(calculator!$I$5="",INDEX(DontTouchThis!$J$1:$O123,MATCH(_xludf.CONCAT(CB$1,"2"),DontTouchThis!$K$1:$K123,0),6),"")</f>
        <v>#NAME?</v>
      </c>
      <c r="CC9" s="137" t="e">
        <f t="array" aca="1" ref="CC9" ca="1">IF(calculator!$I$5="",INDEX(DontTouchThis!$J$1:$O123,MATCH(_xludf.CONCAT(CC$1,"2"),DontTouchThis!$K$1:$K123,0),6),"")</f>
        <v>#NAME?</v>
      </c>
      <c r="CD9" s="137" t="e">
        <f t="array" aca="1" ref="CD9" ca="1">IF(calculator!$I$5="",INDEX(DontTouchThis!$J$1:$O123,MATCH(_xludf.CONCAT(CD$1,"2"),DontTouchThis!$K$1:$K123,0),6),"")</f>
        <v>#NAME?</v>
      </c>
      <c r="CE9" s="137" t="e">
        <f t="array" aca="1" ref="CE9" ca="1">IF(calculator!$I$5="",INDEX(DontTouchThis!$J$1:$O123,MATCH(_xludf.CONCAT(CE$1,"2"),DontTouchThis!$K$1:$K123,0),6),"")</f>
        <v>#NAME?</v>
      </c>
      <c r="CF9" s="137" t="e">
        <f t="array" aca="1" ref="CF9" ca="1">IF(calculator!$I$5="",INDEX(DontTouchThis!$J$1:$O123,MATCH(_xludf.CONCAT(CF$1,"2"),DontTouchThis!$K$1:$K123,0),6),"")</f>
        <v>#NAME?</v>
      </c>
      <c r="CG9" s="137" t="e">
        <f t="array" aca="1" ref="CG9" ca="1">IF(calculator!$I$5="",INDEX(DontTouchThis!$J$1:$O123,MATCH(_xludf.CONCAT(CG$1,"2"),DontTouchThis!$K$1:$K123,0),6),"")</f>
        <v>#NAME?</v>
      </c>
      <c r="CH9" s="137" t="e">
        <f t="array" aca="1" ref="CH9" ca="1">IF(calculator!$I$5="",INDEX(DontTouchThis!$J$1:$O123,MATCH(_xludf.CONCAT(CH$1,"2"),DontTouchThis!$K$1:$K123,0),6),"")</f>
        <v>#NAME?</v>
      </c>
      <c r="CI9" s="137" t="e">
        <f t="array" aca="1" ref="CI9" ca="1">IF(calculator!$I$5="",INDEX(DontTouchThis!$J$1:$O123,MATCH(_xludf.CONCAT(CI$1,"2"),DontTouchThis!$K$1:$K123,0),6),"")</f>
        <v>#NAME?</v>
      </c>
      <c r="CJ9" s="137" t="e">
        <f t="array" aca="1" ref="CJ9" ca="1">IF(calculator!$I$5="",INDEX(DontTouchThis!$J$1:$O123,MATCH(_xludf.CONCAT(CJ$1,"2"),DontTouchThis!$K$1:$K123,0),6),"")</f>
        <v>#NAME?</v>
      </c>
      <c r="CK9" s="137" t="e">
        <f t="array" aca="1" ref="CK9" ca="1">IF(calculator!$I$5="",INDEX(DontTouchThis!$J$1:$O123,MATCH(_xludf.CONCAT(CK$1,"2"),DontTouchThis!$K$1:$K123,0),6),"")</f>
        <v>#NAME?</v>
      </c>
      <c r="CL9" s="137" t="e">
        <f t="array" aca="1" ref="CL9" ca="1">IF(calculator!$I$5="",INDEX(DontTouchThis!$J$1:$O123,MATCH(_xludf.CONCAT(CL$1,"2"),DontTouchThis!$K$1:$K123,0),6),"")</f>
        <v>#NAME?</v>
      </c>
      <c r="CM9" s="137" t="e">
        <f t="array" aca="1" ref="CM9" ca="1">IF(calculator!$I$5="",INDEX(DontTouchThis!$J$1:$O123,MATCH(_xludf.CONCAT(CM$1,"2"),DontTouchThis!$K$1:$K123,0),6),"")</f>
        <v>#NAME?</v>
      </c>
      <c r="CN9" s="137" t="e">
        <f t="array" aca="1" ref="CN9" ca="1">IF(calculator!$I$5="",INDEX(DontTouchThis!$J$1:$O123,MATCH(_xludf.CONCAT(CN$1,"2"),DontTouchThis!$K$1:$K123,0),6),"")</f>
        <v>#NAME?</v>
      </c>
      <c r="CO9" s="137" t="e">
        <f t="array" aca="1" ref="CO9" ca="1">IF(calculator!$I$5="",INDEX(DontTouchThis!$J$1:$O123,MATCH(_xludf.CONCAT(CO$1,"2"),DontTouchThis!$K$1:$K123,0),6),"")</f>
        <v>#NAME?</v>
      </c>
      <c r="CP9" s="137" t="e">
        <f t="array" aca="1" ref="CP9" ca="1">IF(calculator!$I$5="",INDEX(DontTouchThis!$J$1:$O123,MATCH(_xludf.CONCAT(CP$1,"2"),DontTouchThis!$K$1:$K123,0),6),"")</f>
        <v>#NAME?</v>
      </c>
      <c r="CQ9" s="137" t="e">
        <f t="array" aca="1" ref="CQ9" ca="1">IF(calculator!$I$5="",INDEX(DontTouchThis!$J$1:$O123,MATCH(_xludf.CONCAT(CQ$1,"2"),DontTouchThis!$K$1:$K123,0),6),"")</f>
        <v>#NAME?</v>
      </c>
      <c r="CR9" s="137" t="e">
        <f t="array" aca="1" ref="CR9" ca="1">IF(calculator!$I$5="",INDEX(DontTouchThis!$J$1:$O123,MATCH(_xludf.CONCAT(CR$1,"2"),DontTouchThis!$K$1:$K123,0),6),"")</f>
        <v>#NAME?</v>
      </c>
      <c r="CS9" s="137" t="e">
        <f t="array" aca="1" ref="CS9" ca="1">IF(calculator!$I$5="",INDEX(DontTouchThis!$J$1:$O123,MATCH(_xludf.CONCAT(CS$1,"2"),DontTouchThis!$K$1:$K123,0),6),"")</f>
        <v>#NAME?</v>
      </c>
      <c r="CT9" s="137" t="e">
        <f t="array" aca="1" ref="CT9" ca="1">IF(calculator!$I$5="",INDEX(DontTouchThis!$J$1:$O123,MATCH(_xludf.CONCAT(CT$1,"2"),DontTouchThis!$K$1:$K123,0),6),"")</f>
        <v>#NAME?</v>
      </c>
      <c r="CU9" s="137" t="e">
        <f t="array" aca="1" ref="CU9" ca="1">IF(calculator!$I$5="",INDEX(DontTouchThis!$J$1:$O123,MATCH(_xludf.CONCAT(CU$1,"2"),DontTouchThis!$K$1:$K123,0),6),"")</f>
        <v>#NAME?</v>
      </c>
      <c r="CV9" s="137" t="e">
        <f t="array" aca="1" ref="CV9" ca="1">IF(calculator!$I$5="",INDEX(DontTouchThis!$J$1:$O123,MATCH(_xludf.CONCAT(CV$1,"2"),DontTouchThis!$K$1:$K123,0),6),"")</f>
        <v>#NAME?</v>
      </c>
      <c r="CW9" s="137" t="e">
        <f t="array" aca="1" ref="CW9" ca="1">IF(calculator!$I$5="",INDEX(DontTouchThis!$J$1:$O123,MATCH(_xludf.CONCAT(CW$1,"2"),DontTouchThis!$K$1:$K123,0),6),"")</f>
        <v>#NAME?</v>
      </c>
      <c r="CX9" s="137" t="e">
        <f t="array" aca="1" ref="CX9" ca="1">IF(calculator!$I$5="",INDEX(DontTouchThis!$J$1:$O123,MATCH(_xludf.CONCAT(CX$1,"2"),DontTouchThis!$K$1:$K123,0),6),"")</f>
        <v>#NAME?</v>
      </c>
      <c r="CY9" s="137" t="e">
        <f t="array" aca="1" ref="CY9" ca="1">IF(calculator!$I$5="",INDEX(DontTouchThis!$J$1:$O123,MATCH(_xludf.CONCAT(CY$1,"2"),DontTouchThis!$K$1:$K123,0),6),"")</f>
        <v>#NAME?</v>
      </c>
      <c r="CZ9" s="137" t="e">
        <f t="array" aca="1" ref="CZ9" ca="1">IF(calculator!$I$5="",INDEX(DontTouchThis!$J$1:$O123,MATCH(_xludf.CONCAT(CZ$1,"2"),DontTouchThis!$K$1:$K123,0),6),"")</f>
        <v>#NAME?</v>
      </c>
      <c r="DA9" s="137" t="e">
        <f t="array" aca="1" ref="DA9" ca="1">IF(calculator!$I$5="",INDEX(DontTouchThis!$J$1:$O123,MATCH(_xludf.CONCAT(DA$1,"2"),DontTouchThis!$K$1:$K123,0),6),"")</f>
        <v>#NAME?</v>
      </c>
      <c r="DB9" s="137" t="e">
        <f t="array" aca="1" ref="DB9" ca="1">IF(calculator!$I$5="",INDEX(DontTouchThis!$J$1:$O123,MATCH(_xludf.CONCAT(DB$1,"2"),DontTouchThis!$K$1:$K123,0),6),"")</f>
        <v>#NAME?</v>
      </c>
      <c r="DC9" s="137" t="e">
        <f t="array" aca="1" ref="DC9" ca="1">IF(calculator!$I$5="",INDEX(DontTouchThis!$J$1:$O123,MATCH(_xludf.CONCAT(DC$1,"2"),DontTouchThis!$K$1:$K123,0),6),"")</f>
        <v>#NAME?</v>
      </c>
      <c r="DD9" s="137" t="e">
        <f t="array" aca="1" ref="DD9" ca="1">IF(calculator!$I$5="",INDEX(DontTouchThis!$J$1:$O123,MATCH(_xludf.CONCAT(DD$1,"2"),DontTouchThis!$K$1:$K123,0),6),"")</f>
        <v>#NAME?</v>
      </c>
      <c r="DE9" s="137" t="e">
        <f t="array" aca="1" ref="DE9" ca="1">IF(calculator!$I$5="",INDEX(DontTouchThis!$J$1:$O123,MATCH(_xludf.CONCAT(DE$1,"2"),DontTouchThis!$K$1:$K123,0),6),"")</f>
        <v>#NAME?</v>
      </c>
      <c r="DF9" s="137" t="e">
        <f t="array" aca="1" ref="DF9" ca="1">IF(calculator!$I$5="",INDEX(DontTouchThis!$J$1:$O123,MATCH(_xludf.CONCAT(DF$1,"2"),DontTouchThis!$K$1:$K123,0),6),"")</f>
        <v>#NAME?</v>
      </c>
      <c r="DG9" s="137" t="e">
        <f t="array" aca="1" ref="DG9" ca="1">IF(calculator!$I$5="",INDEX(DontTouchThis!$J$1:$O123,MATCH(_xludf.CONCAT(DG$1,"2"),DontTouchThis!$K$1:$K123,0),6),"")</f>
        <v>#NAME?</v>
      </c>
      <c r="DH9" s="137" t="e">
        <f t="array" aca="1" ref="DH9" ca="1">IF(calculator!$I$5="",INDEX(DontTouchThis!$J$1:$O123,MATCH(_xludf.CONCAT(DH$1,"2"),DontTouchThis!$K$1:$K123,0),6),"")</f>
        <v>#NAME?</v>
      </c>
      <c r="DI9" s="137" t="e">
        <f t="array" aca="1" ref="DI9" ca="1">IF(calculator!$I$5="",INDEX(DontTouchThis!$J$1:$O123,MATCH(_xludf.CONCAT(DI$1,"2"),DontTouchThis!$K$1:$K123,0),6),"")</f>
        <v>#NAME?</v>
      </c>
      <c r="DJ9" s="137" t="e">
        <f t="array" aca="1" ref="DJ9" ca="1">IF(calculator!$I$5="",INDEX(DontTouchThis!$J$1:$O123,MATCH(_xludf.CONCAT(DJ$1,"2"),DontTouchThis!$K$1:$K123,0),6),"")</f>
        <v>#NAME?</v>
      </c>
      <c r="DK9" s="137" t="e">
        <f t="array" aca="1" ref="DK9" ca="1">IF(calculator!$I$5="",INDEX(DontTouchThis!$J$1:$O123,MATCH(_xludf.CONCAT(DK$1,"2"),DontTouchThis!$K$1:$K123,0),6),"")</f>
        <v>#NAME?</v>
      </c>
      <c r="DL9" s="137" t="e">
        <f t="array" aca="1" ref="DL9" ca="1">IF(calculator!$I$5="",INDEX(DontTouchThis!$J$1:$O123,MATCH(_xludf.CONCAT(DL$1,"2"),DontTouchThis!$K$1:$K123,0),6),"")</f>
        <v>#NAME?</v>
      </c>
      <c r="DM9" s="137" t="e">
        <f t="array" aca="1" ref="DM9" ca="1">IF(calculator!$I$5="",INDEX(DontTouchThis!$J$1:$O123,MATCH(_xludf.CONCAT(DM$1,"2"),DontTouchThis!$K$1:$K123,0),6),"")</f>
        <v>#NAME?</v>
      </c>
      <c r="DN9" s="137" t="e">
        <f t="array" aca="1" ref="DN9" ca="1">IF(calculator!$I$5="",INDEX(DontTouchThis!$J$1:$O123,MATCH(_xludf.CONCAT(DN$1,"2"),DontTouchThis!$K$1:$K123,0),6),"")</f>
        <v>#NAME?</v>
      </c>
      <c r="DO9" s="137" t="e">
        <f t="array" aca="1" ref="DO9" ca="1">IF(calculator!$I$5="",INDEX(DontTouchThis!$J$1:$O123,MATCH(_xludf.CONCAT(DO$1,"2"),DontTouchThis!$K$1:$K123,0),6),"")</f>
        <v>#NAME?</v>
      </c>
      <c r="DP9" s="137" t="e">
        <f t="array" aca="1" ref="DP9" ca="1">IF(calculator!$I$5="",INDEX(DontTouchThis!$J$1:$O123,MATCH(_xludf.CONCAT(DP$1,"2"),DontTouchThis!$K$1:$K123,0),6),"")</f>
        <v>#NAME?</v>
      </c>
      <c r="DQ9" s="137" t="e">
        <f t="array" aca="1" ref="DQ9" ca="1">IF(calculator!$I$5="",INDEX(DontTouchThis!$J$1:$O123,MATCH(_xludf.CONCAT(DQ$1,"2"),DontTouchThis!$K$1:$K123,0),6),"")</f>
        <v>#NAME?</v>
      </c>
      <c r="DR9" s="137" t="e">
        <f t="array" aca="1" ref="DR9" ca="1">IF(calculator!$I$5="",INDEX(DontTouchThis!$J$1:$O123,MATCH(_xludf.CONCAT(DR$1,"2"),DontTouchThis!$K$1:$K123,0),6),"")</f>
        <v>#NAME?</v>
      </c>
      <c r="DS9" s="137" t="e">
        <f t="array" aca="1" ref="DS9" ca="1">IF(calculator!$I$5="",INDEX(DontTouchThis!$J$1:$O123,MATCH(_xludf.CONCAT(DS$1,"2"),DontTouchThis!$K$1:$K123,0),6),"")</f>
        <v>#NAME?</v>
      </c>
      <c r="DT9" s="137" t="e">
        <f t="array" aca="1" ref="DT9" ca="1">IF(calculator!$I$5="",INDEX(DontTouchThis!$J$1:$O123,MATCH(_xludf.CONCAT(DT$1,"2"),DontTouchThis!$K$1:$K123,0),6),"")</f>
        <v>#NAME?</v>
      </c>
      <c r="DU9" s="137" t="e">
        <f t="array" aca="1" ref="DU9" ca="1">IF(calculator!$I$5="",INDEX(DontTouchThis!$J$1:$O123,MATCH(_xludf.CONCAT(DU$1,"2"),DontTouchThis!$K$1:$K123,0),6),"")</f>
        <v>#NAME?</v>
      </c>
      <c r="DV9" s="137" t="e">
        <f t="array" aca="1" ref="DV9" ca="1">IF(calculator!$I$5="",INDEX(DontTouchThis!$J$1:$O123,MATCH(_xludf.CONCAT(DV$1,"2"),DontTouchThis!$K$1:$K123,0),6),"")</f>
        <v>#NAME?</v>
      </c>
      <c r="DW9" s="137" t="e">
        <f t="array" aca="1" ref="DW9" ca="1">IF(calculator!$I$5="",INDEX(DontTouchThis!$J$1:$O123,MATCH(_xludf.CONCAT(DW$1,"2"),DontTouchThis!$K$1:$K123,0),6),"")</f>
        <v>#NAME?</v>
      </c>
      <c r="DX9" s="137" t="e">
        <f t="array" aca="1" ref="DX9" ca="1">IF(calculator!$I$5="",INDEX(DontTouchThis!$J$1:$O123,MATCH(_xludf.CONCAT(DX$1,"2"),DontTouchThis!$K$1:$K123,0),6),"")</f>
        <v>#NAME?</v>
      </c>
      <c r="DY9" s="137" t="e">
        <f t="array" aca="1" ref="DY9" ca="1">IF(calculator!$I$5="",INDEX(DontTouchThis!$J$1:$O123,MATCH(_xludf.CONCAT(DY$1,"2"),DontTouchThis!$K$1:$K123,0),6),"")</f>
        <v>#NAME?</v>
      </c>
      <c r="DZ9" s="137" t="e">
        <f t="array" aca="1" ref="DZ9" ca="1">IF(calculator!$I$5="",INDEX(DontTouchThis!$J$1:$O123,MATCH(_xludf.CONCAT(DZ$1,"2"),DontTouchThis!$K$1:$K123,0),6),"")</f>
        <v>#NAME?</v>
      </c>
      <c r="EA9" s="137" t="e">
        <f t="array" aca="1" ref="EA9" ca="1">IF(calculator!$I$5="",INDEX(DontTouchThis!$J$1:$O123,MATCH(_xludf.CONCAT(EA$1,"2"),DontTouchThis!$K$1:$K123,0),6),"")</f>
        <v>#NAME?</v>
      </c>
      <c r="EB9" s="137" t="e">
        <f t="array" aca="1" ref="EB9" ca="1">IF(calculator!$I$5="",INDEX(DontTouchThis!$J$1:$O123,MATCH(_xludf.CONCAT(EB$1,"2"),DontTouchThis!$K$1:$K123,0),6),"")</f>
        <v>#NAME?</v>
      </c>
      <c r="EC9" s="137" t="e">
        <f t="array" aca="1" ref="EC9" ca="1">IF(calculator!$I$5="",INDEX(DontTouchThis!$J$1:$O123,MATCH(_xludf.CONCAT(EC$1,"2"),DontTouchThis!$K$1:$K123,0),6),"")</f>
        <v>#NAME?</v>
      </c>
      <c r="ED9" s="137" t="e">
        <f t="array" aca="1" ref="ED9" ca="1">IF(calculator!$I$5="",INDEX(DontTouchThis!$J$1:$O123,MATCH(_xludf.CONCAT(ED$1,"2"),DontTouchThis!$K$1:$K123,0),6),"")</f>
        <v>#NAME?</v>
      </c>
      <c r="EE9" s="137" t="e">
        <f t="array" aca="1" ref="EE9" ca="1">IF(calculator!$I$5="",INDEX(DontTouchThis!$J$1:$O123,MATCH(_xludf.CONCAT(EE$1,"2"),DontTouchThis!$K$1:$K123,0),6),"")</f>
        <v>#NAME?</v>
      </c>
      <c r="EF9" s="137" t="e">
        <f t="array" aca="1" ref="EF9" ca="1">IF(calculator!$I$5="",INDEX(DontTouchThis!$J$1:$O123,MATCH(_xludf.CONCAT(EF$1,"2"),DontTouchThis!$K$1:$K123,0),6),"")</f>
        <v>#NAME?</v>
      </c>
      <c r="EG9" s="137" t="e">
        <f t="array" aca="1" ref="EG9" ca="1">IF(calculator!$I$5="",INDEX(DontTouchThis!$J$1:$O123,MATCH(_xludf.CONCAT(EG$1,"2"),DontTouchThis!$K$1:$K123,0),6),"")</f>
        <v>#NAME?</v>
      </c>
      <c r="EH9" s="137" t="e">
        <f t="array" aca="1" ref="EH9" ca="1">IF(calculator!$I$5="",INDEX(DontTouchThis!$J$1:$O123,MATCH(_xludf.CONCAT(EH$1,"2"),DontTouchThis!$K$1:$K123,0),6),"")</f>
        <v>#NAME?</v>
      </c>
      <c r="EI9" s="137" t="e">
        <f t="array" aca="1" ref="EI9" ca="1">IF(calculator!$I$5="",INDEX(DontTouchThis!$J$1:$O123,MATCH(_xludf.CONCAT(EI$1,"2"),DontTouchThis!$K$1:$K123,0),6),"")</f>
        <v>#NAME?</v>
      </c>
      <c r="EJ9" s="137" t="e">
        <f t="array" aca="1" ref="EJ9" ca="1">IF(calculator!$I$5="",INDEX(DontTouchThis!$J$1:$O123,MATCH(_xludf.CONCAT(EJ$1,"2"),DontTouchThis!$K$1:$K123,0),6),"")</f>
        <v>#NAME?</v>
      </c>
      <c r="EK9" s="137" t="e">
        <f t="array" aca="1" ref="EK9" ca="1">IF(calculator!$I$5="",INDEX(DontTouchThis!$J$1:$O123,MATCH(_xludf.CONCAT(EK$1,"2"),DontTouchThis!$K$1:$K123,0),6),"")</f>
        <v>#NAME?</v>
      </c>
      <c r="EL9" s="137" t="e">
        <f t="array" aca="1" ref="EL9" ca="1">IF(calculator!$I$5="",INDEX(DontTouchThis!$J$1:$O123,MATCH(_xludf.CONCAT(EL$1,"2"),DontTouchThis!$K$1:$K123,0),6),"")</f>
        <v>#NAME?</v>
      </c>
      <c r="EM9" s="137" t="e">
        <f t="array" aca="1" ref="EM9" ca="1">IF(calculator!$I$5="",INDEX(DontTouchThis!$J$1:$O123,MATCH(_xludf.CONCAT(EM$1,"2"),DontTouchThis!$K$1:$K123,0),6),"")</f>
        <v>#NAME?</v>
      </c>
      <c r="EN9" s="137" t="e">
        <f t="array" aca="1" ref="EN9" ca="1">IF(calculator!$I$5="",INDEX(DontTouchThis!$J$1:$O123,MATCH(_xludf.CONCAT(EN$1,"2"),DontTouchThis!$K$1:$K123,0),6),"")</f>
        <v>#NAME?</v>
      </c>
      <c r="EO9" s="137" t="e">
        <f t="array" aca="1" ref="EO9" ca="1">IF(calculator!$I$5="",INDEX(DontTouchThis!$J$1:$O123,MATCH(_xludf.CONCAT(EO$1,"2"),DontTouchThis!$K$1:$K123,0),6),"")</f>
        <v>#NAME?</v>
      </c>
      <c r="EP9" s="137" t="e">
        <f t="array" aca="1" ref="EP9" ca="1">IF(calculator!$I$5="",INDEX(DontTouchThis!$J$1:$O123,MATCH(_xludf.CONCAT(EP$1,"2"),DontTouchThis!$K$1:$K123,0),6),"")</f>
        <v>#NAME?</v>
      </c>
      <c r="EQ9" s="137" t="e">
        <f t="array" aca="1" ref="EQ9" ca="1">IF(calculator!$I$5="",INDEX(DontTouchThis!$J$1:$O123,MATCH(_xludf.CONCAT(EQ$1,"2"),DontTouchThis!$K$1:$K123,0),6),"")</f>
        <v>#NAME?</v>
      </c>
      <c r="ER9" s="137" t="e">
        <f t="array" aca="1" ref="ER9" ca="1">IF(calculator!$I$5="",INDEX(DontTouchThis!$J$1:$O123,MATCH(_xludf.CONCAT(ER$1,"2"),DontTouchThis!$K$1:$K123,0),6),"")</f>
        <v>#NAME?</v>
      </c>
      <c r="ES9" s="137" t="e">
        <f t="array" aca="1" ref="ES9" ca="1">IF(calculator!$I$5="",INDEX(DontTouchThis!$J$1:$O123,MATCH(_xludf.CONCAT(ES$1,"2"),DontTouchThis!$K$1:$K123,0),6),"")</f>
        <v>#NAME?</v>
      </c>
      <c r="ET9" s="137" t="e">
        <f t="array" aca="1" ref="ET9" ca="1">IF(calculator!$I$5="",INDEX(DontTouchThis!$J$1:$O123,MATCH(_xludf.CONCAT(ET$1,"2"),DontTouchThis!$K$1:$K123,0),6),"")</f>
        <v>#NAME?</v>
      </c>
      <c r="EU9" s="137" t="e">
        <f t="array" aca="1" ref="EU9" ca="1">IF(calculator!$I$5="",INDEX(DontTouchThis!$J$1:$O123,MATCH(_xludf.CONCAT(EU$1,"2"),DontTouchThis!$K$1:$K123,0),6),"")</f>
        <v>#NAME?</v>
      </c>
      <c r="EV9" s="137" t="e">
        <f t="array" aca="1" ref="EV9" ca="1">IF(calculator!$I$5="",INDEX(DontTouchThis!$J$1:$O123,MATCH(_xludf.CONCAT(EV$1,"2"),DontTouchThis!$K$1:$K123,0),6),"")</f>
        <v>#NAME?</v>
      </c>
      <c r="EW9" s="137" t="e">
        <f t="array" aca="1" ref="EW9" ca="1">IF(calculator!$I$5="",INDEX(DontTouchThis!$J$1:$O123,MATCH(_xludf.CONCAT(EW$1,"2"),DontTouchThis!$K$1:$K123,0),6),"")</f>
        <v>#NAME?</v>
      </c>
      <c r="EX9" s="137" t="e">
        <f t="array" aca="1" ref="EX9" ca="1">IF(calculator!$I$5="",INDEX(DontTouchThis!$J$1:$O123,MATCH(_xludf.CONCAT(EX$1,"2"),DontTouchThis!$K$1:$K123,0),6),"")</f>
        <v>#NAME?</v>
      </c>
      <c r="EY9" s="137" t="e">
        <f t="array" aca="1" ref="EY9" ca="1">IF(calculator!$I$5="",INDEX(DontTouchThis!$J$1:$O123,MATCH(_xludf.CONCAT(EY$1,"2"),DontTouchThis!$K$1:$K123,0),6),"")</f>
        <v>#NAME?</v>
      </c>
      <c r="EZ9" s="137" t="e">
        <f t="array" aca="1" ref="EZ9" ca="1">IF(calculator!$I$5="",INDEX(DontTouchThis!$J$1:$O123,MATCH(_xludf.CONCAT(EZ$1,"2"),DontTouchThis!$K$1:$K123,0),6),"")</f>
        <v>#NAME?</v>
      </c>
      <c r="FA9" s="137" t="e">
        <f t="array" aca="1" ref="FA9" ca="1">IF(calculator!$I$5="",INDEX(DontTouchThis!$J$1:$O123,MATCH(_xludf.CONCAT(FA$1,"2"),DontTouchThis!$K$1:$K123,0),6),"")</f>
        <v>#NAME?</v>
      </c>
      <c r="FB9" s="137" t="e">
        <f t="array" aca="1" ref="FB9" ca="1">IF(calculator!$I$5="",INDEX(DontTouchThis!$J$1:$O123,MATCH(_xludf.CONCAT(FB$1,"2"),DontTouchThis!$K$1:$K123,0),6),"")</f>
        <v>#NAME?</v>
      </c>
    </row>
    <row r="10" spans="1:158">
      <c r="A10" s="80" t="str">
        <v>Arowell</v>
      </c>
      <c r="B10" s="142" t="e">
        <f ca="1"/>
        <v>#NAME?</v>
      </c>
      <c r="D10" s="23" t="s">
        <v>173</v>
      </c>
      <c r="E10" t="e">
        <f t="shared" ca="1" si="1"/>
        <v>#NAME?</v>
      </c>
      <c r="F10" s="143">
        <f t="array" ref="F10">IF(calculator!$I$5="",INDEX(VeryBigTable,MATCH(F$1,VeryBigTableHeroes,0),MATCH(INDEX(ChatList,MATCH($D10,ChatHeroList,0),1),VeryBigTableChatRow)),"")</f>
        <v>0</v>
      </c>
      <c r="G10" s="143">
        <f t="array" ref="G10">IF(calculator!$I$5="",INDEX(VeryBigTable,MATCH(G$1,VeryBigTableHeroes,0),MATCH(INDEX(ChatList,MATCH($D10,ChatHeroList,0),1),VeryBigTableChatRow)),"")</f>
        <v>9</v>
      </c>
      <c r="H10" s="143">
        <f t="array" ref="H10">IF(calculator!$I$5="",INDEX(VeryBigTable,MATCH(H$1,VeryBigTableHeroes,0),MATCH(INDEX(ChatList,MATCH($D10,ChatHeroList,0),1),VeryBigTableChatRow)),"")</f>
        <v>6</v>
      </c>
      <c r="I10" s="143">
        <f>IF(calculator!$I$5="",SUM(F10:H10),"")</f>
        <v>15</v>
      </c>
      <c r="J10" s="23" t="s">
        <v>173</v>
      </c>
      <c r="K10" s="23" t="e">
        <f t="shared" ca="1" si="2"/>
        <v>#NAME?</v>
      </c>
      <c r="L10" s="23">
        <f t="array" ref="L10">IF(calculator!$I$5="",INDEX(VeryBigTable,MATCH(L$1,VeryBigTableHeroes,0),MATCH(INDEX(ChatList,MATCH($J10,ChatHeroList,0),2),VeryBigTableChatRow)),"")</f>
        <v>7</v>
      </c>
      <c r="M10" s="23">
        <f t="array" ref="M10">IF(calculator!$I$5="",INDEX(VeryBigTable,MATCH(M$1,VeryBigTableHeroes,0),MATCH(INDEX(ChatList,MATCH($J10,ChatHeroList,0),2),VeryBigTableChatRow)),"")</f>
        <v>5</v>
      </c>
      <c r="N10" s="23">
        <f t="array" ref="N10">IF(calculator!$I$5="",INDEX(VeryBigTable,MATCH(N$1,VeryBigTableHeroes,0),MATCH(INDEX(ChatList,MATCH($J10,ChatHeroList,0),2),VeryBigTableChatRow)),"")</f>
        <v>3</v>
      </c>
      <c r="O10" s="23">
        <f>IF(calculator!$I$5="",SUM(L10:N10),"")</f>
        <v>15</v>
      </c>
      <c r="P10" s="149" t="s">
        <v>177</v>
      </c>
      <c r="Q10" s="125" t="e">
        <f ca="1">_xludf.CONCAT(P10,"1")</f>
        <v>#NAME?</v>
      </c>
      <c r="R10" s="149">
        <f t="array" ref="R10">IF(calculator!$I$5="",INDEX(VeryBigTable,MATCH(R$1,VeryBigTableHeroes,0),MATCH(INDEX(ChatList,MATCH($P10,ChatHeroList,0),1),VeryBigTableChatRow)),"")</f>
        <v>5</v>
      </c>
      <c r="S10" s="149">
        <f t="array" ref="S10">IF(calculator!$I$5="",INDEX(VeryBigTable,MATCH(S$1,VeryBigTableHeroes,0),MATCH(INDEX(ChatList,MATCH($P10,ChatHeroList,0),1),VeryBigTableChatRow)),"")</f>
        <v>4</v>
      </c>
      <c r="T10" s="149">
        <f t="array" ref="T10">IF(calculator!$I$5="",INDEX(VeryBigTable,MATCH(T$1,VeryBigTableHeroes,0),MATCH(INDEX(ChatList,MATCH($P10,ChatHeroList,0),1),VeryBigTableChatRow)),"")</f>
        <v>1</v>
      </c>
      <c r="U10" s="149">
        <f>IF(calculator!$I$5="",SUM(R10:T10),"")</f>
        <v>10</v>
      </c>
      <c r="X10" s="5"/>
      <c r="Y10" s="5"/>
      <c r="Z10" s="5"/>
      <c r="AA10" s="5"/>
      <c r="AB10" s="5"/>
      <c r="AC10" s="5"/>
      <c r="AD10" s="5"/>
      <c r="AE10" s="151" t="str">
        <f ca="1">IFERROR(__xludf.DUMMYFUNCTION("""COMPUTED_VALUE"""),"Doris")</f>
        <v>Doris</v>
      </c>
      <c r="AF10" s="5" t="str">
        <f ca="1">IFERROR(__xludf.DUMMYFUNCTION("""COMPUTED_VALUE"""),"Otillie")</f>
        <v>Otillie</v>
      </c>
      <c r="AG10" s="17" t="s">
        <v>598</v>
      </c>
      <c r="AH10" s="171"/>
      <c r="AI10" s="134" t="str">
        <f t="shared" si="0"/>
        <v/>
      </c>
      <c r="AJ10" s="4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</row>
    <row r="11" spans="1:158">
      <c r="A11" s="80" t="str">
        <v>AssassinCartuja</v>
      </c>
      <c r="B11" s="142" t="e">
        <f ca="1"/>
        <v>#NAME?</v>
      </c>
      <c r="D11" s="23" t="s">
        <v>114</v>
      </c>
      <c r="E11" t="e">
        <f t="shared" ca="1" si="1"/>
        <v>#NAME?</v>
      </c>
      <c r="F11" s="143">
        <f t="array" ref="F11">IF(calculator!$I$5="",INDEX(VeryBigTable,MATCH(F$1,VeryBigTableHeroes,0),MATCH(INDEX(ChatList,MATCH($D11,ChatHeroList,0),1),VeryBigTableChatRow)),"")</f>
        <v>-1</v>
      </c>
      <c r="G11" s="143">
        <f t="array" ref="G11">IF(calculator!$I$5="",INDEX(VeryBigTable,MATCH(G$1,VeryBigTableHeroes,0),MATCH(INDEX(ChatList,MATCH($D11,ChatHeroList,0),1),VeryBigTableChatRow)),"")</f>
        <v>-3</v>
      </c>
      <c r="H11" s="143">
        <f t="array" ref="H11">IF(calculator!$I$5="",INDEX(VeryBigTable,MATCH(H$1,VeryBigTableHeroes,0),MATCH(INDEX(ChatList,MATCH($D11,ChatHeroList,0),1),VeryBigTableChatRow)),"")</f>
        <v>1</v>
      </c>
      <c r="I11" s="143">
        <f>IF(calculator!$I$5="",SUM(F11:H11),"")</f>
        <v>-3</v>
      </c>
      <c r="J11" s="23" t="s">
        <v>114</v>
      </c>
      <c r="K11" s="23" t="e">
        <f t="shared" ca="1" si="2"/>
        <v>#NAME?</v>
      </c>
      <c r="L11" s="23">
        <f t="array" ref="L11">IF(calculator!$I$5="",INDEX(VeryBigTable,MATCH(L$1,VeryBigTableHeroes,0),MATCH(INDEX(ChatList,MATCH($J11,ChatHeroList,0),2),VeryBigTableChatRow)),"")</f>
        <v>3</v>
      </c>
      <c r="M11" s="23">
        <f t="array" ref="M11">IF(calculator!$I$5="",INDEX(VeryBigTable,MATCH(M$1,VeryBigTableHeroes,0),MATCH(INDEX(ChatList,MATCH($J11,ChatHeroList,0),2),VeryBigTableChatRow)),"")</f>
        <v>1</v>
      </c>
      <c r="N11" s="23">
        <f t="array" ref="N11">IF(calculator!$I$5="",INDEX(VeryBigTable,MATCH(N$1,VeryBigTableHeroes,0),MATCH(INDEX(ChatList,MATCH($J11,ChatHeroList,0),2),VeryBigTableChatRow)),"")</f>
        <v>2</v>
      </c>
      <c r="O11" s="23">
        <f>IF(calculator!$I$5="",SUM(L11:N11),"")</f>
        <v>6</v>
      </c>
      <c r="P11" s="149" t="s">
        <v>177</v>
      </c>
      <c r="Q11" s="125" t="e">
        <f ca="1">_xludf.CONCAT(P11,"2")</f>
        <v>#NAME?</v>
      </c>
      <c r="R11" s="149">
        <f t="array" ref="R11">IF(calculator!$I$5="",INDEX(VeryBigTable,MATCH(R$1,VeryBigTableHeroes,0),MATCH(INDEX(ChatList,MATCH($P11,ChatHeroList,0),2),VeryBigTableChatRow)),"")</f>
        <v>-1</v>
      </c>
      <c r="S11" s="149">
        <f t="array" ref="S11">IF(calculator!$I$5="",INDEX(VeryBigTable,MATCH(S$1,VeryBigTableHeroes,0),MATCH(INDEX(ChatList,MATCH($P11,ChatHeroList,0),2),VeryBigTableChatRow)),"")</f>
        <v>6</v>
      </c>
      <c r="T11" s="149">
        <f t="array" ref="T11">IF(calculator!$I$5="",INDEX(VeryBigTable,MATCH(T$1,VeryBigTableHeroes,0),MATCH(INDEX(ChatList,MATCH($P11,ChatHeroList,0),2),VeryBigTableChatRow)),"")</f>
        <v>6</v>
      </c>
      <c r="U11" s="149">
        <f>IF(calculator!$I$5="",SUM(R11:T11),"")</f>
        <v>11</v>
      </c>
      <c r="X11" s="5"/>
      <c r="Y11" s="5"/>
      <c r="Z11" s="5"/>
      <c r="AA11" s="5"/>
      <c r="AB11" s="5"/>
      <c r="AC11" s="5"/>
      <c r="AD11" s="5"/>
      <c r="AE11" s="151" t="str">
        <f ca="1">IFERROR(__xludf.DUMMYFUNCTION("""COMPUTED_VALUE"""),"Elson")</f>
        <v>Elson</v>
      </c>
      <c r="AF11" s="5" t="str">
        <f ca="1">IFERROR(__xludf.DUMMYFUNCTION("""COMPUTED_VALUE"""),"Requiemroar")</f>
        <v>Requiemroar</v>
      </c>
      <c r="AG11" s="17" t="s">
        <v>598</v>
      </c>
      <c r="AH11" s="171"/>
      <c r="AI11" s="134" t="str">
        <f t="shared" si="0"/>
        <v/>
      </c>
      <c r="AJ11" t="str">
        <f t="shared" ref="AJ11:AJ16" si="3">AJ2</f>
        <v>Bellona</v>
      </c>
      <c r="AK11" s="5" t="str">
        <f t="array" ref="AK11">IF(calculator!$I$5="",INDEX(ChatList,MATCH($AJ2,ChatHeroList,0),1),"")</f>
        <v>Happy Memory</v>
      </c>
      <c r="AL11" s="5" t="str">
        <f t="array" ref="AL11">IF(calculator!$I$5="",INDEX(ChatList,MATCH($AJ2,ChatHeroList,0),1),"")</f>
        <v>Happy Memory</v>
      </c>
      <c r="AM11" s="5" t="str">
        <f t="array" ref="AM11">IF(calculator!$I$5="",INDEX(ChatList,MATCH($AJ2,ChatHeroList,0),1),"")</f>
        <v>Happy Memory</v>
      </c>
      <c r="AN11" s="5" t="str">
        <f t="array" ref="AN11">IF(calculator!$I$5="",INDEX(ChatList,MATCH($AJ2,ChatHeroList,0),1),"")</f>
        <v>Happy Memory</v>
      </c>
      <c r="AO11" s="5" t="str">
        <f t="array" ref="AO11">IF(calculator!$I$5="",INDEX(ChatList,MATCH($AJ2,ChatHeroList,0),1),"")</f>
        <v>Happy Memory</v>
      </c>
      <c r="AP11" s="5" t="str">
        <f t="array" ref="AP11">IF(calculator!$I$5="",INDEX(ChatList,MATCH($AJ2,ChatHeroList,0),1),"")</f>
        <v>Happy Memory</v>
      </c>
      <c r="AQ11" s="5" t="str">
        <f t="array" ref="AQ11">IF(calculator!$I$5="",INDEX(ChatList,MATCH($AJ2,ChatHeroList,0),1),"")</f>
        <v>Happy Memory</v>
      </c>
      <c r="AR11" s="5" t="str">
        <f t="array" ref="AR11">IF(calculator!$I$5="",INDEX(ChatList,MATCH($AJ2,ChatHeroList,0),1),"")</f>
        <v>Happy Memory</v>
      </c>
      <c r="AS11" s="5" t="str">
        <f t="array" ref="AS11">IF(calculator!$I$5="",INDEX(ChatList,MATCH($AJ2,ChatHeroList,0),1),"")</f>
        <v>Happy Memory</v>
      </c>
      <c r="AT11" s="5" t="str">
        <f t="array" ref="AT11">IF(calculator!$I$5="",INDEX(ChatList,MATCH($AJ2,ChatHeroList,0),1),"")</f>
        <v>Happy Memory</v>
      </c>
      <c r="AU11" s="5" t="str">
        <f t="array" ref="AU11">IF(calculator!$I$5="",INDEX(ChatList,MATCH($AJ2,ChatHeroList,0),1),"")</f>
        <v>Happy Memory</v>
      </c>
      <c r="AV11" s="5" t="str">
        <f t="array" ref="AV11">IF(calculator!$I$5="",INDEX(ChatList,MATCH($AJ2,ChatHeroList,0),1),"")</f>
        <v>Happy Memory</v>
      </c>
      <c r="AW11" s="5" t="str">
        <f t="array" ref="AW11">IF(calculator!$I$5="",INDEX(ChatList,MATCH($AJ2,ChatHeroList,0),1),"")</f>
        <v>Happy Memory</v>
      </c>
      <c r="AX11" s="5" t="str">
        <f t="array" ref="AX11">IF(calculator!$I$5="",INDEX(ChatList,MATCH($AJ2,ChatHeroList,0),1),"")</f>
        <v>Happy Memory</v>
      </c>
      <c r="AY11" s="5" t="str">
        <f t="array" ref="AY11">IF(calculator!$I$5="",INDEX(ChatList,MATCH($AJ2,ChatHeroList,0),1),"")</f>
        <v>Happy Memory</v>
      </c>
      <c r="AZ11" s="5" t="str">
        <f t="array" ref="AZ11">IF(calculator!$I$5="",INDEX(ChatList,MATCH($AJ2,ChatHeroList,0),1),"")</f>
        <v>Happy Memory</v>
      </c>
      <c r="BA11" s="5" t="str">
        <f t="array" ref="BA11">IF(calculator!$I$5="",INDEX(ChatList,MATCH($AJ2,ChatHeroList,0),1),"")</f>
        <v>Happy Memory</v>
      </c>
      <c r="BB11" s="5" t="str">
        <f t="array" ref="BB11">IF(calculator!$I$5="",INDEX(ChatList,MATCH($AJ2,ChatHeroList,0),1),"")</f>
        <v>Happy Memory</v>
      </c>
      <c r="BC11" s="5" t="str">
        <f t="array" ref="BC11">IF(calculator!$I$5="",INDEX(ChatList,MATCH($AJ2,ChatHeroList,0),1),"")</f>
        <v>Happy Memory</v>
      </c>
      <c r="BD11" s="5" t="str">
        <f t="array" ref="BD11">IF(calculator!$I$5="",INDEX(ChatList,MATCH($AJ2,ChatHeroList,0),1),"")</f>
        <v>Happy Memory</v>
      </c>
      <c r="BE11" s="5" t="str">
        <f t="array" ref="BE11">IF(calculator!$I$5="",INDEX(ChatList,MATCH($AJ2,ChatHeroList,0),1),"")</f>
        <v>Happy Memory</v>
      </c>
      <c r="BF11" s="5" t="str">
        <f t="array" ref="BF11">IF(calculator!$I$5="",INDEX(ChatList,MATCH($AJ2,ChatHeroList,0),1),"")</f>
        <v>Happy Memory</v>
      </c>
      <c r="BG11" s="5" t="str">
        <f t="array" ref="BG11">IF(calculator!$I$5="",INDEX(ChatList,MATCH($AJ2,ChatHeroList,0),1),"")</f>
        <v>Happy Memory</v>
      </c>
      <c r="BH11" s="5" t="str">
        <f t="array" ref="BH11">IF(calculator!$I$5="",INDEX(ChatList,MATCH($AJ2,ChatHeroList,0),1),"")</f>
        <v>Happy Memory</v>
      </c>
      <c r="BI11" s="5" t="str">
        <f t="array" ref="BI11">IF(calculator!$I$5="",INDEX(ChatList,MATCH($AJ2,ChatHeroList,0),1),"")</f>
        <v>Happy Memory</v>
      </c>
      <c r="BJ11" s="5" t="str">
        <f t="array" ref="BJ11">IF(calculator!$I$5="",INDEX(ChatList,MATCH($AJ2,ChatHeroList,0),1),"")</f>
        <v>Happy Memory</v>
      </c>
      <c r="BK11" s="5" t="str">
        <f t="array" ref="BK11">IF(calculator!$I$5="",INDEX(ChatList,MATCH($AJ2,ChatHeroList,0),1),"")</f>
        <v>Happy Memory</v>
      </c>
      <c r="BL11" s="5" t="str">
        <f t="array" ref="BL11">IF(calculator!$I$5="",INDEX(ChatList,MATCH($AJ2,ChatHeroList,0),1),"")</f>
        <v>Happy Memory</v>
      </c>
      <c r="BM11" s="5" t="str">
        <f t="array" ref="BM11">IF(calculator!$I$5="",INDEX(ChatList,MATCH($AJ2,ChatHeroList,0),1),"")</f>
        <v>Happy Memory</v>
      </c>
      <c r="BN11" s="5" t="str">
        <f t="array" ref="BN11">IF(calculator!$I$5="",INDEX(ChatList,MATCH($AJ2,ChatHeroList,0),1),"")</f>
        <v>Happy Memory</v>
      </c>
      <c r="BO11" s="5" t="str">
        <f t="array" ref="BO11">IF(calculator!$I$5="",INDEX(ChatList,MATCH($AJ2,ChatHeroList,0),1),"")</f>
        <v>Happy Memory</v>
      </c>
      <c r="BP11" s="5" t="str">
        <f t="array" ref="BP11">IF(calculator!$I$5="",INDEX(ChatList,MATCH($AJ2,ChatHeroList,0),1),"")</f>
        <v>Happy Memory</v>
      </c>
      <c r="BQ11" s="5" t="str">
        <f t="array" ref="BQ11">IF(calculator!$I$5="",INDEX(ChatList,MATCH($AJ2,ChatHeroList,0),1),"")</f>
        <v>Happy Memory</v>
      </c>
      <c r="BR11" s="5" t="str">
        <f t="array" ref="BR11">IF(calculator!$I$5="",INDEX(ChatList,MATCH($AJ2,ChatHeroList,0),1),"")</f>
        <v>Happy Memory</v>
      </c>
      <c r="BS11" s="5" t="str">
        <f t="array" ref="BS11">IF(calculator!$I$5="",INDEX(ChatList,MATCH($AJ2,ChatHeroList,0),1),"")</f>
        <v>Happy Memory</v>
      </c>
      <c r="BT11" s="5" t="str">
        <f t="array" ref="BT11">IF(calculator!$I$5="",INDEX(ChatList,MATCH($AJ2,ChatHeroList,0),1),"")</f>
        <v>Happy Memory</v>
      </c>
      <c r="BU11" s="5" t="str">
        <f t="array" ref="BU11">IF(calculator!$I$5="",INDEX(ChatList,MATCH($AJ2,ChatHeroList,0),1),"")</f>
        <v>Happy Memory</v>
      </c>
      <c r="BV11" s="5" t="str">
        <f t="array" ref="BV11">IF(calculator!$I$5="",INDEX(ChatList,MATCH($AJ2,ChatHeroList,0),1),"")</f>
        <v>Happy Memory</v>
      </c>
      <c r="BW11" s="5" t="str">
        <f t="array" ref="BW11">IF(calculator!$I$5="",INDEX(ChatList,MATCH($AJ2,ChatHeroList,0),1),"")</f>
        <v>Happy Memory</v>
      </c>
      <c r="BX11" s="5" t="str">
        <f t="array" ref="BX11">IF(calculator!$I$5="",INDEX(ChatList,MATCH($AJ2,ChatHeroList,0),1),"")</f>
        <v>Happy Memory</v>
      </c>
      <c r="BY11" s="5" t="str">
        <f t="array" ref="BY11">IF(calculator!$I$5="",INDEX(ChatList,MATCH($AJ2,ChatHeroList,0),1),"")</f>
        <v>Happy Memory</v>
      </c>
      <c r="BZ11" s="5" t="str">
        <f t="array" ref="BZ11">IF(calculator!$I$5="",INDEX(ChatList,MATCH($AJ2,ChatHeroList,0),1),"")</f>
        <v>Happy Memory</v>
      </c>
      <c r="CA11" s="5" t="str">
        <f t="array" ref="CA11">IF(calculator!$I$5="",INDEX(ChatList,MATCH($AJ2,ChatHeroList,0),1),"")</f>
        <v>Happy Memory</v>
      </c>
      <c r="CB11" s="5" t="str">
        <f t="array" ref="CB11">IF(calculator!$I$5="",INDEX(ChatList,MATCH($AJ2,ChatHeroList,0),1),"")</f>
        <v>Happy Memory</v>
      </c>
      <c r="CC11" s="5" t="str">
        <f t="array" ref="CC11">IF(calculator!$I$5="",INDEX(ChatList,MATCH($AJ2,ChatHeroList,0),1),"")</f>
        <v>Happy Memory</v>
      </c>
      <c r="CD11" s="5" t="str">
        <f t="array" ref="CD11">IF(calculator!$I$5="",INDEX(ChatList,MATCH($AJ2,ChatHeroList,0),1),"")</f>
        <v>Happy Memory</v>
      </c>
      <c r="CE11" s="5" t="str">
        <f t="array" ref="CE11">IF(calculator!$I$5="",INDEX(ChatList,MATCH($AJ2,ChatHeroList,0),1),"")</f>
        <v>Happy Memory</v>
      </c>
      <c r="CF11" s="5" t="str">
        <f t="array" ref="CF11">IF(calculator!$I$5="",INDEX(ChatList,MATCH($AJ2,ChatHeroList,0),1),"")</f>
        <v>Happy Memory</v>
      </c>
      <c r="CG11" s="5" t="str">
        <f t="array" ref="CG11">IF(calculator!$I$5="",INDEX(ChatList,MATCH($AJ2,ChatHeroList,0),1),"")</f>
        <v>Happy Memory</v>
      </c>
      <c r="CH11" s="5" t="str">
        <f t="array" ref="CH11">IF(calculator!$I$5="",INDEX(ChatList,MATCH($AJ2,ChatHeroList,0),1),"")</f>
        <v>Happy Memory</v>
      </c>
      <c r="CI11" s="5" t="str">
        <f t="array" ref="CI11">IF(calculator!$I$5="",INDEX(ChatList,MATCH($AJ2,ChatHeroList,0),1),"")</f>
        <v>Happy Memory</v>
      </c>
      <c r="CJ11" s="5" t="str">
        <f t="array" ref="CJ11">IF(calculator!$I$5="",INDEX(ChatList,MATCH($AJ2,ChatHeroList,0),1),"")</f>
        <v>Happy Memory</v>
      </c>
      <c r="CK11" s="5" t="str">
        <f t="array" ref="CK11">IF(calculator!$I$5="",INDEX(ChatList,MATCH($AJ2,ChatHeroList,0),1),"")</f>
        <v>Happy Memory</v>
      </c>
      <c r="CL11" s="5" t="str">
        <f t="array" ref="CL11">IF(calculator!$I$5="",INDEX(ChatList,MATCH($AJ2,ChatHeroList,0),1),"")</f>
        <v>Happy Memory</v>
      </c>
      <c r="CM11" s="5" t="str">
        <f t="array" ref="CM11">IF(calculator!$I$5="",INDEX(ChatList,MATCH($AJ2,ChatHeroList,0),1),"")</f>
        <v>Happy Memory</v>
      </c>
      <c r="CN11" s="5" t="str">
        <f t="array" ref="CN11">IF(calculator!$I$5="",INDEX(ChatList,MATCH($AJ2,ChatHeroList,0),1),"")</f>
        <v>Happy Memory</v>
      </c>
      <c r="CO11" s="5" t="str">
        <f t="array" ref="CO11">IF(calculator!$I$5="",INDEX(ChatList,MATCH($AJ2,ChatHeroList,0),1),"")</f>
        <v>Happy Memory</v>
      </c>
      <c r="CP11" s="5" t="str">
        <f t="array" ref="CP11">IF(calculator!$I$5="",INDEX(ChatList,MATCH($AJ2,ChatHeroList,0),1),"")</f>
        <v>Happy Memory</v>
      </c>
      <c r="CQ11" s="5" t="str">
        <f t="array" ref="CQ11">IF(calculator!$I$5="",INDEX(ChatList,MATCH($AJ2,ChatHeroList,0),1),"")</f>
        <v>Happy Memory</v>
      </c>
      <c r="CR11" s="5" t="str">
        <f t="array" ref="CR11">IF(calculator!$I$5="",INDEX(ChatList,MATCH($AJ2,ChatHeroList,0),1),"")</f>
        <v>Happy Memory</v>
      </c>
      <c r="CS11" s="5" t="str">
        <f t="array" ref="CS11">IF(calculator!$I$5="",INDEX(ChatList,MATCH($AJ2,ChatHeroList,0),1),"")</f>
        <v>Happy Memory</v>
      </c>
      <c r="CT11" s="5" t="str">
        <f t="array" ref="CT11">IF(calculator!$I$5="",INDEX(ChatList,MATCH($AJ2,ChatHeroList,0),1),"")</f>
        <v>Happy Memory</v>
      </c>
      <c r="CU11" s="5" t="str">
        <f t="array" ref="CU11">IF(calculator!$I$5="",INDEX(ChatList,MATCH($AJ2,ChatHeroList,0),1),"")</f>
        <v>Happy Memory</v>
      </c>
      <c r="CV11" s="5" t="str">
        <f t="array" ref="CV11">IF(calculator!$I$5="",INDEX(ChatList,MATCH($AJ2,ChatHeroList,0),1),"")</f>
        <v>Happy Memory</v>
      </c>
      <c r="CW11" s="5" t="str">
        <f t="array" ref="CW11">IF(calculator!$I$5="",INDEX(ChatList,MATCH($AJ2,ChatHeroList,0),1),"")</f>
        <v>Happy Memory</v>
      </c>
      <c r="CX11" s="5" t="str">
        <f t="array" ref="CX11">IF(calculator!$I$5="",INDEX(ChatList,MATCH($AJ2,ChatHeroList,0),1),"")</f>
        <v>Happy Memory</v>
      </c>
      <c r="CY11" s="5" t="str">
        <f t="array" ref="CY11">IF(calculator!$I$5="",INDEX(ChatList,MATCH($AJ2,ChatHeroList,0),1),"")</f>
        <v>Happy Memory</v>
      </c>
      <c r="CZ11" s="5" t="str">
        <f t="array" ref="CZ11">IF(calculator!$I$5="",INDEX(ChatList,MATCH($AJ2,ChatHeroList,0),1),"")</f>
        <v>Happy Memory</v>
      </c>
      <c r="DA11" s="5" t="str">
        <f t="array" ref="DA11">IF(calculator!$I$5="",INDEX(ChatList,MATCH($AJ2,ChatHeroList,0),1),"")</f>
        <v>Happy Memory</v>
      </c>
      <c r="DB11" s="5" t="str">
        <f t="array" ref="DB11">IF(calculator!$I$5="",INDEX(ChatList,MATCH($AJ2,ChatHeroList,0),1),"")</f>
        <v>Happy Memory</v>
      </c>
      <c r="DC11" s="5" t="str">
        <f t="array" ref="DC11">IF(calculator!$I$5="",INDEX(ChatList,MATCH($AJ2,ChatHeroList,0),1),"")</f>
        <v>Happy Memory</v>
      </c>
      <c r="DD11" s="5" t="str">
        <f t="array" ref="DD11">IF(calculator!$I$5="",INDEX(ChatList,MATCH($AJ2,ChatHeroList,0),1),"")</f>
        <v>Happy Memory</v>
      </c>
      <c r="DE11" s="5" t="str">
        <f t="array" ref="DE11">IF(calculator!$I$5="",INDEX(ChatList,MATCH($AJ2,ChatHeroList,0),1),"")</f>
        <v>Happy Memory</v>
      </c>
      <c r="DF11" s="5" t="str">
        <f t="array" ref="DF11">IF(calculator!$I$5="",INDEX(ChatList,MATCH($AJ2,ChatHeroList,0),1),"")</f>
        <v>Happy Memory</v>
      </c>
      <c r="DG11" s="5" t="str">
        <f t="array" ref="DG11">IF(calculator!$I$5="",INDEX(ChatList,MATCH($AJ2,ChatHeroList,0),1),"")</f>
        <v>Happy Memory</v>
      </c>
      <c r="DH11" s="5" t="str">
        <f t="array" ref="DH11">IF(calculator!$I$5="",INDEX(ChatList,MATCH($AJ2,ChatHeroList,0),1),"")</f>
        <v>Happy Memory</v>
      </c>
      <c r="DI11" s="5" t="str">
        <f t="array" ref="DI11">IF(calculator!$I$5="",INDEX(ChatList,MATCH($AJ2,ChatHeroList,0),1),"")</f>
        <v>Happy Memory</v>
      </c>
      <c r="DJ11" s="5" t="str">
        <f t="array" ref="DJ11">IF(calculator!$I$5="",INDEX(ChatList,MATCH($AJ2,ChatHeroList,0),1),"")</f>
        <v>Happy Memory</v>
      </c>
      <c r="DK11" s="5" t="str">
        <f t="array" ref="DK11">IF(calculator!$I$5="",INDEX(ChatList,MATCH($AJ2,ChatHeroList,0),1),"")</f>
        <v>Happy Memory</v>
      </c>
      <c r="DL11" s="5" t="str">
        <f t="array" ref="DL11">IF(calculator!$I$5="",INDEX(ChatList,MATCH($AJ2,ChatHeroList,0),1),"")</f>
        <v>Happy Memory</v>
      </c>
      <c r="DM11" s="5" t="str">
        <f t="array" ref="DM11">IF(calculator!$I$5="",INDEX(ChatList,MATCH($AJ2,ChatHeroList,0),1),"")</f>
        <v>Happy Memory</v>
      </c>
      <c r="DN11" s="5" t="str">
        <f t="array" ref="DN11">IF(calculator!$I$5="",INDEX(ChatList,MATCH($AJ2,ChatHeroList,0),1),"")</f>
        <v>Happy Memory</v>
      </c>
      <c r="DO11" s="5" t="str">
        <f t="array" ref="DO11">IF(calculator!$I$5="",INDEX(ChatList,MATCH($AJ2,ChatHeroList,0),1),"")</f>
        <v>Happy Memory</v>
      </c>
      <c r="DP11" s="5" t="str">
        <f t="array" ref="DP11">IF(calculator!$I$5="",INDEX(ChatList,MATCH($AJ2,ChatHeroList,0),1),"")</f>
        <v>Happy Memory</v>
      </c>
      <c r="DQ11" s="5" t="str">
        <f t="array" ref="DQ11">IF(calculator!$I$5="",INDEX(ChatList,MATCH($AJ2,ChatHeroList,0),1),"")</f>
        <v>Happy Memory</v>
      </c>
      <c r="DR11" s="5" t="str">
        <f t="array" ref="DR11">IF(calculator!$I$5="",INDEX(ChatList,MATCH($AJ2,ChatHeroList,0),1),"")</f>
        <v>Happy Memory</v>
      </c>
      <c r="DS11" s="5" t="str">
        <f t="array" ref="DS11">IF(calculator!$I$5="",INDEX(ChatList,MATCH($AJ2,ChatHeroList,0),1),"")</f>
        <v>Happy Memory</v>
      </c>
      <c r="DT11" s="5" t="str">
        <f t="array" ref="DT11">IF(calculator!$I$5="",INDEX(ChatList,MATCH($AJ2,ChatHeroList,0),1),"")</f>
        <v>Happy Memory</v>
      </c>
      <c r="DU11" s="5" t="str">
        <f t="array" ref="DU11">IF(calculator!$I$5="",INDEX(ChatList,MATCH($AJ2,ChatHeroList,0),1),"")</f>
        <v>Happy Memory</v>
      </c>
      <c r="DV11" s="5" t="str">
        <f t="array" ref="DV11">IF(calculator!$I$5="",INDEX(ChatList,MATCH($AJ2,ChatHeroList,0),1),"")</f>
        <v>Happy Memory</v>
      </c>
      <c r="DW11" s="5" t="str">
        <f t="array" ref="DW11">IF(calculator!$I$5="",INDEX(ChatList,MATCH($AJ2,ChatHeroList,0),1),"")</f>
        <v>Happy Memory</v>
      </c>
      <c r="DX11" s="5" t="str">
        <f t="array" ref="DX11">IF(calculator!$I$5="",INDEX(ChatList,MATCH($AJ2,ChatHeroList,0),1),"")</f>
        <v>Happy Memory</v>
      </c>
      <c r="DY11" s="5" t="str">
        <f t="array" ref="DY11">IF(calculator!$I$5="",INDEX(ChatList,MATCH($AJ2,ChatHeroList,0),1),"")</f>
        <v>Happy Memory</v>
      </c>
      <c r="DZ11" s="5" t="str">
        <f t="array" ref="DZ11">IF(calculator!$I$5="",INDEX(ChatList,MATCH($AJ2,ChatHeroList,0),1),"")</f>
        <v>Happy Memory</v>
      </c>
      <c r="EA11" s="5" t="str">
        <f t="array" ref="EA11">IF(calculator!$I$5="",INDEX(ChatList,MATCH($AJ2,ChatHeroList,0),1),"")</f>
        <v>Happy Memory</v>
      </c>
      <c r="EB11" s="5" t="str">
        <f t="array" ref="EB11">IF(calculator!$I$5="",INDEX(ChatList,MATCH($AJ2,ChatHeroList,0),1),"")</f>
        <v>Happy Memory</v>
      </c>
      <c r="EC11" s="5" t="str">
        <f t="array" ref="EC11">IF(calculator!$I$5="",INDEX(ChatList,MATCH($AJ2,ChatHeroList,0),1),"")</f>
        <v>Happy Memory</v>
      </c>
      <c r="ED11" s="5" t="str">
        <f t="array" ref="ED11">IF(calculator!$I$5="",INDEX(ChatList,MATCH($AJ2,ChatHeroList,0),1),"")</f>
        <v>Happy Memory</v>
      </c>
      <c r="EE11" s="5" t="str">
        <f t="array" ref="EE11">IF(calculator!$I$5="",INDEX(ChatList,MATCH($AJ2,ChatHeroList,0),1),"")</f>
        <v>Happy Memory</v>
      </c>
      <c r="EF11" s="5" t="str">
        <f t="array" ref="EF11">IF(calculator!$I$5="",INDEX(ChatList,MATCH($AJ2,ChatHeroList,0),1),"")</f>
        <v>Happy Memory</v>
      </c>
      <c r="EG11" s="5" t="str">
        <f t="array" ref="EG11">IF(calculator!$I$5="",INDEX(ChatList,MATCH($AJ2,ChatHeroList,0),1),"")</f>
        <v>Happy Memory</v>
      </c>
      <c r="EH11" s="5" t="str">
        <f t="array" ref="EH11">IF(calculator!$I$5="",INDEX(ChatList,MATCH($AJ2,ChatHeroList,0),1),"")</f>
        <v>Happy Memory</v>
      </c>
      <c r="EI11" s="5" t="str">
        <f t="array" ref="EI11">IF(calculator!$I$5="",INDEX(ChatList,MATCH($AJ2,ChatHeroList,0),1),"")</f>
        <v>Happy Memory</v>
      </c>
      <c r="EJ11" s="5" t="str">
        <f t="array" ref="EJ11">IF(calculator!$I$5="",INDEX(ChatList,MATCH($AJ2,ChatHeroList,0),1),"")</f>
        <v>Happy Memory</v>
      </c>
      <c r="EK11" s="5" t="str">
        <f t="array" ref="EK11">IF(calculator!$I$5="",INDEX(ChatList,MATCH($AJ2,ChatHeroList,0),1),"")</f>
        <v>Happy Memory</v>
      </c>
      <c r="EL11" s="5" t="str">
        <f t="array" ref="EL11">IF(calculator!$I$5="",INDEX(ChatList,MATCH($AJ2,ChatHeroList,0),1),"")</f>
        <v>Happy Memory</v>
      </c>
      <c r="EM11" s="5" t="str">
        <f t="array" ref="EM11">IF(calculator!$I$5="",INDEX(ChatList,MATCH($AJ2,ChatHeroList,0),1),"")</f>
        <v>Happy Memory</v>
      </c>
      <c r="EN11" s="5" t="str">
        <f t="array" ref="EN11">IF(calculator!$I$5="",INDEX(ChatList,MATCH($AJ2,ChatHeroList,0),1),"")</f>
        <v>Happy Memory</v>
      </c>
      <c r="EO11" s="5" t="str">
        <f t="array" ref="EO11">IF(calculator!$I$5="",INDEX(ChatList,MATCH($AJ2,ChatHeroList,0),1),"")</f>
        <v>Happy Memory</v>
      </c>
      <c r="EP11" s="5" t="str">
        <f t="array" ref="EP11">IF(calculator!$I$5="",INDEX(ChatList,MATCH($AJ2,ChatHeroList,0),1),"")</f>
        <v>Happy Memory</v>
      </c>
      <c r="EQ11" s="5" t="str">
        <f t="array" ref="EQ11">IF(calculator!$I$5="",INDEX(ChatList,MATCH($AJ2,ChatHeroList,0),1),"")</f>
        <v>Happy Memory</v>
      </c>
      <c r="ER11" s="5" t="str">
        <f t="array" ref="ER11">IF(calculator!$I$5="",INDEX(ChatList,MATCH($AJ2,ChatHeroList,0),1),"")</f>
        <v>Happy Memory</v>
      </c>
      <c r="ES11" s="5" t="str">
        <f t="array" ref="ES11">IF(calculator!$I$5="",INDEX(ChatList,MATCH($AJ2,ChatHeroList,0),1),"")</f>
        <v>Happy Memory</v>
      </c>
      <c r="ET11" s="5" t="str">
        <f t="array" ref="ET11">IF(calculator!$I$5="",INDEX(ChatList,MATCH($AJ2,ChatHeroList,0),1),"")</f>
        <v>Happy Memory</v>
      </c>
      <c r="EU11" s="5" t="str">
        <f t="array" ref="EU11">IF(calculator!$I$5="",INDEX(ChatList,MATCH($AJ2,ChatHeroList,0),1),"")</f>
        <v>Happy Memory</v>
      </c>
      <c r="EV11" s="5" t="str">
        <f t="array" ref="EV11">IF(calculator!$I$5="",INDEX(ChatList,MATCH($AJ2,ChatHeroList,0),1),"")</f>
        <v>Happy Memory</v>
      </c>
      <c r="EW11" s="5" t="str">
        <f t="array" ref="EW11">IF(calculator!$I$5="",INDEX(ChatList,MATCH($AJ2,ChatHeroList,0),1),"")</f>
        <v>Happy Memory</v>
      </c>
      <c r="EX11" s="5" t="str">
        <f t="array" ref="EX11">IF(calculator!$I$5="",INDEX(ChatList,MATCH($AJ2,ChatHeroList,0),1),"")</f>
        <v>Happy Memory</v>
      </c>
      <c r="EY11" s="5" t="str">
        <f t="array" ref="EY11">IF(calculator!$I$5="",INDEX(ChatList,MATCH($AJ2,ChatHeroList,0),1),"")</f>
        <v>Happy Memory</v>
      </c>
      <c r="EZ11" s="5" t="str">
        <f t="array" ref="EZ11">IF(calculator!$I$5="",INDEX(ChatList,MATCH($AJ2,ChatHeroList,0),1),"")</f>
        <v>Happy Memory</v>
      </c>
      <c r="FA11" s="5" t="str">
        <f t="array" ref="FA11">IF(calculator!$I$5="",INDEX(ChatList,MATCH($AJ2,ChatHeroList,0),1),"")</f>
        <v>Happy Memory</v>
      </c>
      <c r="FB11" s="5" t="str">
        <f t="array" ref="FB11">IF(calculator!$I$5="",INDEX(ChatList,MATCH($AJ2,ChatHeroList,0),1),"")</f>
        <v>Happy Memory</v>
      </c>
    </row>
    <row r="12" spans="1:158">
      <c r="A12" s="84" t="str">
        <v>AssassinCidd</v>
      </c>
      <c r="B12" s="159" t="e">
        <f ca="1"/>
        <v>#NAME?</v>
      </c>
      <c r="D12" s="23" t="s">
        <v>211</v>
      </c>
      <c r="E12" t="e">
        <f t="shared" ca="1" si="1"/>
        <v>#NAME?</v>
      </c>
      <c r="F12" s="143">
        <f t="array" ref="F12">IF(calculator!$I$5="",INDEX(VeryBigTable,MATCH(F$1,VeryBigTableHeroes,0),MATCH(INDEX(ChatList,MATCH($D12,ChatHeroList,0),1),VeryBigTableChatRow)),"")</f>
        <v>0</v>
      </c>
      <c r="G12" s="143">
        <f t="array" ref="G12">IF(calculator!$I$5="",INDEX(VeryBigTable,MATCH(G$1,VeryBigTableHeroes,0),MATCH(INDEX(ChatList,MATCH($D12,ChatHeroList,0),1),VeryBigTableChatRow)),"")</f>
        <v>9</v>
      </c>
      <c r="H12" s="143">
        <f t="array" ref="H12">IF(calculator!$I$5="",INDEX(VeryBigTable,MATCH(H$1,VeryBigTableHeroes,0),MATCH(INDEX(ChatList,MATCH($D12,ChatHeroList,0),1),VeryBigTableChatRow)),"")</f>
        <v>6</v>
      </c>
      <c r="I12" s="143">
        <f>IF(calculator!$I$5="",SUM(F12:H12),"")</f>
        <v>15</v>
      </c>
      <c r="J12" s="23" t="s">
        <v>211</v>
      </c>
      <c r="K12" s="23" t="e">
        <f t="shared" ca="1" si="2"/>
        <v>#NAME?</v>
      </c>
      <c r="L12" s="23">
        <f t="array" ref="L12">IF(calculator!$I$5="",INDEX(VeryBigTable,MATCH(L$1,VeryBigTableHeroes,0),MATCH(INDEX(ChatList,MATCH($J12,ChatHeroList,0),2),VeryBigTableChatRow)),"")</f>
        <v>2</v>
      </c>
      <c r="M12" s="23">
        <f t="array" ref="M12">IF(calculator!$I$5="",INDEX(VeryBigTable,MATCH(M$1,VeryBigTableHeroes,0),MATCH(INDEX(ChatList,MATCH($J12,ChatHeroList,0),2),VeryBigTableChatRow)),"")</f>
        <v>-3</v>
      </c>
      <c r="N12" s="23">
        <f t="array" ref="N12">IF(calculator!$I$5="",INDEX(VeryBigTable,MATCH(N$1,VeryBigTableHeroes,0),MATCH(INDEX(ChatList,MATCH($J12,ChatHeroList,0),2),VeryBigTableChatRow)),"")</f>
        <v>3</v>
      </c>
      <c r="O12" s="23">
        <f>IF(calculator!$I$5="",SUM(L12:N12),"")</f>
        <v>2</v>
      </c>
      <c r="P12" s="149" t="s">
        <v>37</v>
      </c>
      <c r="Q12" s="125" t="e">
        <f ca="1">_xludf.CONCAT(P12,"1")</f>
        <v>#NAME?</v>
      </c>
      <c r="R12" s="149">
        <f t="array" ref="R12">IF(calculator!$I$5="",INDEX(VeryBigTable,MATCH(R$1,VeryBigTableHeroes,0),MATCH(INDEX(ChatList,MATCH($P12,ChatHeroList,0),1),VeryBigTableChatRow)),"")</f>
        <v>3</v>
      </c>
      <c r="S12" s="149">
        <f t="array" ref="S12">IF(calculator!$I$5="",INDEX(VeryBigTable,MATCH(S$1,VeryBigTableHeroes,0),MATCH(INDEX(ChatList,MATCH($P12,ChatHeroList,0),1),VeryBigTableChatRow)),"")</f>
        <v>1</v>
      </c>
      <c r="T12" s="149">
        <f t="array" ref="T12">IF(calculator!$I$5="",INDEX(VeryBigTable,MATCH(T$1,VeryBigTableHeroes,0),MATCH(INDEX(ChatList,MATCH($P12,ChatHeroList,0),1),VeryBigTableChatRow)),"")</f>
        <v>2</v>
      </c>
      <c r="U12" s="149">
        <f>IF(calculator!$I$5="",SUM(R12:T12),"")</f>
        <v>6</v>
      </c>
      <c r="V12" s="4" t="s">
        <v>550</v>
      </c>
      <c r="W12" s="5"/>
      <c r="X12" s="5"/>
      <c r="Y12" s="17"/>
      <c r="Z12" s="5"/>
      <c r="AA12" s="4"/>
      <c r="AB12" s="17"/>
      <c r="AC12" s="5"/>
      <c r="AD12" s="5"/>
      <c r="AE12" s="151" t="str">
        <f ca="1">IFERROR(__xludf.DUMMYFUNCTION("""COMPUTED_VALUE"""),"Haste")</f>
        <v>Haste</v>
      </c>
      <c r="AF12" s="5" t="str">
        <f ca="1">IFERROR(__xludf.DUMMYFUNCTION("""COMPUTED_VALUE"""),"Rikoris")</f>
        <v>Rikoris</v>
      </c>
      <c r="AG12" s="17">
        <v>5</v>
      </c>
      <c r="AH12" s="171"/>
      <c r="AI12" s="134" t="str">
        <f t="shared" si="0"/>
        <v/>
      </c>
      <c r="AJ12" t="str">
        <f t="shared" si="3"/>
        <v>Bellona</v>
      </c>
      <c r="AK12" s="5" t="str">
        <f t="array" ref="AK12">IF(calculator!$I$5="",INDEX(ChatList,MATCH($AJ3,ChatHeroList,0),2),"")</f>
        <v>Interesting Story</v>
      </c>
      <c r="AL12" s="5" t="str">
        <f t="array" ref="AL12">IF(calculator!$I$5="",INDEX(ChatList,MATCH($AJ3,ChatHeroList,0),2),"")</f>
        <v>Interesting Story</v>
      </c>
      <c r="AM12" s="5" t="str">
        <f t="array" ref="AM12">IF(calculator!$I$5="",INDEX(ChatList,MATCH($AJ3,ChatHeroList,0),2),"")</f>
        <v>Interesting Story</v>
      </c>
      <c r="AN12" s="5" t="str">
        <f t="array" ref="AN12">IF(calculator!$I$5="",INDEX(ChatList,MATCH($AJ3,ChatHeroList,0),2),"")</f>
        <v>Interesting Story</v>
      </c>
      <c r="AO12" s="5" t="str">
        <f t="array" ref="AO12">IF(calculator!$I$5="",INDEX(ChatList,MATCH($AJ3,ChatHeroList,0),2),"")</f>
        <v>Interesting Story</v>
      </c>
      <c r="AP12" s="5" t="str">
        <f t="array" ref="AP12">IF(calculator!$I$5="",INDEX(ChatList,MATCH($AJ3,ChatHeroList,0),2),"")</f>
        <v>Interesting Story</v>
      </c>
      <c r="AQ12" s="5" t="str">
        <f t="array" ref="AQ12">IF(calculator!$I$5="",INDEX(ChatList,MATCH($AJ3,ChatHeroList,0),2),"")</f>
        <v>Interesting Story</v>
      </c>
      <c r="AR12" s="5" t="str">
        <f t="array" ref="AR12">IF(calculator!$I$5="",INDEX(ChatList,MATCH($AJ3,ChatHeroList,0),2),"")</f>
        <v>Interesting Story</v>
      </c>
      <c r="AS12" s="5" t="str">
        <f t="array" ref="AS12">IF(calculator!$I$5="",INDEX(ChatList,MATCH($AJ3,ChatHeroList,0),2),"")</f>
        <v>Interesting Story</v>
      </c>
      <c r="AT12" s="5" t="str">
        <f t="array" ref="AT12">IF(calculator!$I$5="",INDEX(ChatList,MATCH($AJ3,ChatHeroList,0),2),"")</f>
        <v>Interesting Story</v>
      </c>
      <c r="AU12" s="5" t="str">
        <f t="array" ref="AU12">IF(calculator!$I$5="",INDEX(ChatList,MATCH($AJ3,ChatHeroList,0),2),"")</f>
        <v>Interesting Story</v>
      </c>
      <c r="AV12" s="5" t="str">
        <f t="array" ref="AV12">IF(calculator!$I$5="",INDEX(ChatList,MATCH($AJ3,ChatHeroList,0),2),"")</f>
        <v>Interesting Story</v>
      </c>
      <c r="AW12" s="5" t="str">
        <f t="array" ref="AW12">IF(calculator!$I$5="",INDEX(ChatList,MATCH($AJ3,ChatHeroList,0),2),"")</f>
        <v>Interesting Story</v>
      </c>
      <c r="AX12" s="5" t="str">
        <f t="array" ref="AX12">IF(calculator!$I$5="",INDEX(ChatList,MATCH($AJ3,ChatHeroList,0),2),"")</f>
        <v>Interesting Story</v>
      </c>
      <c r="AY12" s="5" t="str">
        <f t="array" ref="AY12">IF(calculator!$I$5="",INDEX(ChatList,MATCH($AJ3,ChatHeroList,0),2),"")</f>
        <v>Interesting Story</v>
      </c>
      <c r="AZ12" s="5" t="str">
        <f t="array" ref="AZ12">IF(calculator!$I$5="",INDEX(ChatList,MATCH($AJ3,ChatHeroList,0),2),"")</f>
        <v>Interesting Story</v>
      </c>
      <c r="BA12" s="5" t="str">
        <f t="array" ref="BA12">IF(calculator!$I$5="",INDEX(ChatList,MATCH($AJ3,ChatHeroList,0),2),"")</f>
        <v>Interesting Story</v>
      </c>
      <c r="BB12" s="5" t="str">
        <f t="array" ref="BB12">IF(calculator!$I$5="",INDEX(ChatList,MATCH($AJ3,ChatHeroList,0),2),"")</f>
        <v>Interesting Story</v>
      </c>
      <c r="BC12" s="5" t="str">
        <f t="array" ref="BC12">IF(calculator!$I$5="",INDEX(ChatList,MATCH($AJ3,ChatHeroList,0),2),"")</f>
        <v>Interesting Story</v>
      </c>
      <c r="BD12" s="5" t="str">
        <f t="array" ref="BD12">IF(calculator!$I$5="",INDEX(ChatList,MATCH($AJ3,ChatHeroList,0),2),"")</f>
        <v>Interesting Story</v>
      </c>
      <c r="BE12" s="5" t="str">
        <f t="array" ref="BE12">IF(calculator!$I$5="",INDEX(ChatList,MATCH($AJ3,ChatHeroList,0),2),"")</f>
        <v>Interesting Story</v>
      </c>
      <c r="BF12" s="5" t="str">
        <f t="array" ref="BF12">IF(calculator!$I$5="",INDEX(ChatList,MATCH($AJ3,ChatHeroList,0),2),"")</f>
        <v>Interesting Story</v>
      </c>
      <c r="BG12" s="5" t="str">
        <f t="array" ref="BG12">IF(calculator!$I$5="",INDEX(ChatList,MATCH($AJ3,ChatHeroList,0),2),"")</f>
        <v>Interesting Story</v>
      </c>
      <c r="BH12" s="5" t="str">
        <f t="array" ref="BH12">IF(calculator!$I$5="",INDEX(ChatList,MATCH($AJ3,ChatHeroList,0),2),"")</f>
        <v>Interesting Story</v>
      </c>
      <c r="BI12" s="5" t="str">
        <f t="array" ref="BI12">IF(calculator!$I$5="",INDEX(ChatList,MATCH($AJ3,ChatHeroList,0),2),"")</f>
        <v>Interesting Story</v>
      </c>
      <c r="BJ12" s="5" t="str">
        <f t="array" ref="BJ12">IF(calculator!$I$5="",INDEX(ChatList,MATCH($AJ3,ChatHeroList,0),2),"")</f>
        <v>Interesting Story</v>
      </c>
      <c r="BK12" s="5" t="str">
        <f t="array" ref="BK12">IF(calculator!$I$5="",INDEX(ChatList,MATCH($AJ3,ChatHeroList,0),2),"")</f>
        <v>Interesting Story</v>
      </c>
      <c r="BL12" s="5" t="str">
        <f t="array" ref="BL12">IF(calculator!$I$5="",INDEX(ChatList,MATCH($AJ3,ChatHeroList,0),2),"")</f>
        <v>Interesting Story</v>
      </c>
      <c r="BM12" s="5" t="str">
        <f t="array" ref="BM12">IF(calculator!$I$5="",INDEX(ChatList,MATCH($AJ3,ChatHeroList,0),2),"")</f>
        <v>Interesting Story</v>
      </c>
      <c r="BN12" s="5" t="str">
        <f t="array" ref="BN12">IF(calculator!$I$5="",INDEX(ChatList,MATCH($AJ3,ChatHeroList,0),2),"")</f>
        <v>Interesting Story</v>
      </c>
      <c r="BO12" s="5" t="str">
        <f t="array" ref="BO12">IF(calculator!$I$5="",INDEX(ChatList,MATCH($AJ3,ChatHeroList,0),2),"")</f>
        <v>Interesting Story</v>
      </c>
      <c r="BP12" s="5" t="str">
        <f t="array" ref="BP12">IF(calculator!$I$5="",INDEX(ChatList,MATCH($AJ3,ChatHeroList,0),2),"")</f>
        <v>Interesting Story</v>
      </c>
      <c r="BQ12" s="5" t="str">
        <f t="array" ref="BQ12">IF(calculator!$I$5="",INDEX(ChatList,MATCH($AJ3,ChatHeroList,0),2),"")</f>
        <v>Interesting Story</v>
      </c>
      <c r="BR12" s="5" t="str">
        <f t="array" ref="BR12">IF(calculator!$I$5="",INDEX(ChatList,MATCH($AJ3,ChatHeroList,0),2),"")</f>
        <v>Interesting Story</v>
      </c>
      <c r="BS12" s="5" t="str">
        <f t="array" ref="BS12">IF(calculator!$I$5="",INDEX(ChatList,MATCH($AJ3,ChatHeroList,0),2),"")</f>
        <v>Interesting Story</v>
      </c>
      <c r="BT12" s="5" t="str">
        <f t="array" ref="BT12">IF(calculator!$I$5="",INDEX(ChatList,MATCH($AJ3,ChatHeroList,0),2),"")</f>
        <v>Interesting Story</v>
      </c>
      <c r="BU12" s="5" t="str">
        <f t="array" ref="BU12">IF(calculator!$I$5="",INDEX(ChatList,MATCH($AJ3,ChatHeroList,0),2),"")</f>
        <v>Interesting Story</v>
      </c>
      <c r="BV12" s="5" t="str">
        <f t="array" ref="BV12">IF(calculator!$I$5="",INDEX(ChatList,MATCH($AJ3,ChatHeroList,0),2),"")</f>
        <v>Interesting Story</v>
      </c>
      <c r="BW12" s="5" t="str">
        <f t="array" ref="BW12">IF(calculator!$I$5="",INDEX(ChatList,MATCH($AJ3,ChatHeroList,0),2),"")</f>
        <v>Interesting Story</v>
      </c>
      <c r="BX12" s="5" t="str">
        <f t="array" ref="BX12">IF(calculator!$I$5="",INDEX(ChatList,MATCH($AJ3,ChatHeroList,0),2),"")</f>
        <v>Interesting Story</v>
      </c>
      <c r="BY12" s="5" t="str">
        <f t="array" ref="BY12">IF(calculator!$I$5="",INDEX(ChatList,MATCH($AJ3,ChatHeroList,0),2),"")</f>
        <v>Interesting Story</v>
      </c>
      <c r="BZ12" s="5" t="str">
        <f t="array" ref="BZ12">IF(calculator!$I$5="",INDEX(ChatList,MATCH($AJ3,ChatHeroList,0),2),"")</f>
        <v>Interesting Story</v>
      </c>
      <c r="CA12" s="5" t="str">
        <f t="array" ref="CA12">IF(calculator!$I$5="",INDEX(ChatList,MATCH($AJ3,ChatHeroList,0),2),"")</f>
        <v>Interesting Story</v>
      </c>
      <c r="CB12" s="5" t="str">
        <f t="array" ref="CB12">IF(calculator!$I$5="",INDEX(ChatList,MATCH($AJ3,ChatHeroList,0),2),"")</f>
        <v>Interesting Story</v>
      </c>
      <c r="CC12" s="5" t="str">
        <f t="array" ref="CC12">IF(calculator!$I$5="",INDEX(ChatList,MATCH($AJ3,ChatHeroList,0),2),"")</f>
        <v>Interesting Story</v>
      </c>
      <c r="CD12" s="5" t="str">
        <f t="array" ref="CD12">IF(calculator!$I$5="",INDEX(ChatList,MATCH($AJ3,ChatHeroList,0),2),"")</f>
        <v>Interesting Story</v>
      </c>
      <c r="CE12" s="5" t="str">
        <f t="array" ref="CE12">IF(calculator!$I$5="",INDEX(ChatList,MATCH($AJ3,ChatHeroList,0),2),"")</f>
        <v>Interesting Story</v>
      </c>
      <c r="CF12" s="5" t="str">
        <f t="array" ref="CF12">IF(calculator!$I$5="",INDEX(ChatList,MATCH($AJ3,ChatHeroList,0),2),"")</f>
        <v>Interesting Story</v>
      </c>
      <c r="CG12" s="5" t="str">
        <f t="array" ref="CG12">IF(calculator!$I$5="",INDEX(ChatList,MATCH($AJ3,ChatHeroList,0),2),"")</f>
        <v>Interesting Story</v>
      </c>
      <c r="CH12" s="5" t="str">
        <f t="array" ref="CH12">IF(calculator!$I$5="",INDEX(ChatList,MATCH($AJ3,ChatHeroList,0),2),"")</f>
        <v>Interesting Story</v>
      </c>
      <c r="CI12" s="5" t="str">
        <f t="array" ref="CI12">IF(calculator!$I$5="",INDEX(ChatList,MATCH($AJ3,ChatHeroList,0),2),"")</f>
        <v>Interesting Story</v>
      </c>
      <c r="CJ12" s="5" t="str">
        <f t="array" ref="CJ12">IF(calculator!$I$5="",INDEX(ChatList,MATCH($AJ3,ChatHeroList,0),2),"")</f>
        <v>Interesting Story</v>
      </c>
      <c r="CK12" s="5" t="str">
        <f t="array" ref="CK12">IF(calculator!$I$5="",INDEX(ChatList,MATCH($AJ3,ChatHeroList,0),2),"")</f>
        <v>Interesting Story</v>
      </c>
      <c r="CL12" s="5" t="str">
        <f t="array" ref="CL12">IF(calculator!$I$5="",INDEX(ChatList,MATCH($AJ3,ChatHeroList,0),2),"")</f>
        <v>Interesting Story</v>
      </c>
      <c r="CM12" s="5" t="str">
        <f t="array" ref="CM12">IF(calculator!$I$5="",INDEX(ChatList,MATCH($AJ3,ChatHeroList,0),2),"")</f>
        <v>Interesting Story</v>
      </c>
      <c r="CN12" s="5" t="str">
        <f t="array" ref="CN12">IF(calculator!$I$5="",INDEX(ChatList,MATCH($AJ3,ChatHeroList,0),2),"")</f>
        <v>Interesting Story</v>
      </c>
      <c r="CO12" s="5" t="str">
        <f t="array" ref="CO12">IF(calculator!$I$5="",INDEX(ChatList,MATCH($AJ3,ChatHeroList,0),2),"")</f>
        <v>Interesting Story</v>
      </c>
      <c r="CP12" s="5" t="str">
        <f t="array" ref="CP12">IF(calculator!$I$5="",INDEX(ChatList,MATCH($AJ3,ChatHeroList,0),2),"")</f>
        <v>Interesting Story</v>
      </c>
      <c r="CQ12" s="5" t="str">
        <f t="array" ref="CQ12">IF(calculator!$I$5="",INDEX(ChatList,MATCH($AJ3,ChatHeroList,0),2),"")</f>
        <v>Interesting Story</v>
      </c>
      <c r="CR12" s="5" t="str">
        <f t="array" ref="CR12">IF(calculator!$I$5="",INDEX(ChatList,MATCH($AJ3,ChatHeroList,0),2),"")</f>
        <v>Interesting Story</v>
      </c>
      <c r="CS12" s="5" t="str">
        <f t="array" ref="CS12">IF(calculator!$I$5="",INDEX(ChatList,MATCH($AJ3,ChatHeroList,0),2),"")</f>
        <v>Interesting Story</v>
      </c>
      <c r="CT12" s="5" t="str">
        <f t="array" ref="CT12">IF(calculator!$I$5="",INDEX(ChatList,MATCH($AJ3,ChatHeroList,0),2),"")</f>
        <v>Interesting Story</v>
      </c>
      <c r="CU12" s="5" t="str">
        <f t="array" ref="CU12">IF(calculator!$I$5="",INDEX(ChatList,MATCH($AJ3,ChatHeroList,0),2),"")</f>
        <v>Interesting Story</v>
      </c>
      <c r="CV12" s="5" t="str">
        <f t="array" ref="CV12">IF(calculator!$I$5="",INDEX(ChatList,MATCH($AJ3,ChatHeroList,0),2),"")</f>
        <v>Interesting Story</v>
      </c>
      <c r="CW12" s="5" t="str">
        <f t="array" ref="CW12">IF(calculator!$I$5="",INDEX(ChatList,MATCH($AJ3,ChatHeroList,0),2),"")</f>
        <v>Interesting Story</v>
      </c>
      <c r="CX12" s="5" t="str">
        <f t="array" ref="CX12">IF(calculator!$I$5="",INDEX(ChatList,MATCH($AJ3,ChatHeroList,0),2),"")</f>
        <v>Interesting Story</v>
      </c>
      <c r="CY12" s="5" t="str">
        <f t="array" ref="CY12">IF(calculator!$I$5="",INDEX(ChatList,MATCH($AJ3,ChatHeroList,0),2),"")</f>
        <v>Interesting Story</v>
      </c>
      <c r="CZ12" s="5" t="str">
        <f t="array" ref="CZ12">IF(calculator!$I$5="",INDEX(ChatList,MATCH($AJ3,ChatHeroList,0),2),"")</f>
        <v>Interesting Story</v>
      </c>
      <c r="DA12" s="5" t="str">
        <f t="array" ref="DA12">IF(calculator!$I$5="",INDEX(ChatList,MATCH($AJ3,ChatHeroList,0),2),"")</f>
        <v>Interesting Story</v>
      </c>
      <c r="DB12" s="5" t="str">
        <f t="array" ref="DB12">IF(calculator!$I$5="",INDEX(ChatList,MATCH($AJ3,ChatHeroList,0),2),"")</f>
        <v>Interesting Story</v>
      </c>
      <c r="DC12" s="5" t="str">
        <f t="array" ref="DC12">IF(calculator!$I$5="",INDEX(ChatList,MATCH($AJ3,ChatHeroList,0),2),"")</f>
        <v>Interesting Story</v>
      </c>
      <c r="DD12" s="5" t="str">
        <f t="array" ref="DD12">IF(calculator!$I$5="",INDEX(ChatList,MATCH($AJ3,ChatHeroList,0),2),"")</f>
        <v>Interesting Story</v>
      </c>
      <c r="DE12" s="5" t="str">
        <f t="array" ref="DE12">IF(calculator!$I$5="",INDEX(ChatList,MATCH($AJ3,ChatHeroList,0),2),"")</f>
        <v>Interesting Story</v>
      </c>
      <c r="DF12" s="5" t="str">
        <f t="array" ref="DF12">IF(calculator!$I$5="",INDEX(ChatList,MATCH($AJ3,ChatHeroList,0),2),"")</f>
        <v>Interesting Story</v>
      </c>
      <c r="DG12" s="5" t="str">
        <f t="array" ref="DG12">IF(calculator!$I$5="",INDEX(ChatList,MATCH($AJ3,ChatHeroList,0),2),"")</f>
        <v>Interesting Story</v>
      </c>
      <c r="DH12" s="5" t="str">
        <f t="array" ref="DH12">IF(calculator!$I$5="",INDEX(ChatList,MATCH($AJ3,ChatHeroList,0),2),"")</f>
        <v>Interesting Story</v>
      </c>
      <c r="DI12" s="5" t="str">
        <f t="array" ref="DI12">IF(calculator!$I$5="",INDEX(ChatList,MATCH($AJ3,ChatHeroList,0),2),"")</f>
        <v>Interesting Story</v>
      </c>
      <c r="DJ12" s="5" t="str">
        <f t="array" ref="DJ12">IF(calculator!$I$5="",INDEX(ChatList,MATCH($AJ3,ChatHeroList,0),2),"")</f>
        <v>Interesting Story</v>
      </c>
      <c r="DK12" s="5" t="str">
        <f t="array" ref="DK12">IF(calculator!$I$5="",INDEX(ChatList,MATCH($AJ3,ChatHeroList,0),2),"")</f>
        <v>Interesting Story</v>
      </c>
      <c r="DL12" s="5" t="str">
        <f t="array" ref="DL12">IF(calculator!$I$5="",INDEX(ChatList,MATCH($AJ3,ChatHeroList,0),2),"")</f>
        <v>Interesting Story</v>
      </c>
      <c r="DM12" s="5" t="str">
        <f t="array" ref="DM12">IF(calculator!$I$5="",INDEX(ChatList,MATCH($AJ3,ChatHeroList,0),2),"")</f>
        <v>Interesting Story</v>
      </c>
      <c r="DN12" s="5" t="str">
        <f t="array" ref="DN12">IF(calculator!$I$5="",INDEX(ChatList,MATCH($AJ3,ChatHeroList,0),2),"")</f>
        <v>Interesting Story</v>
      </c>
      <c r="DO12" s="5" t="str">
        <f t="array" ref="DO12">IF(calculator!$I$5="",INDEX(ChatList,MATCH($AJ3,ChatHeroList,0),2),"")</f>
        <v>Interesting Story</v>
      </c>
      <c r="DP12" s="5" t="str">
        <f t="array" ref="DP12">IF(calculator!$I$5="",INDEX(ChatList,MATCH($AJ3,ChatHeroList,0),2),"")</f>
        <v>Interesting Story</v>
      </c>
      <c r="DQ12" s="5" t="str">
        <f t="array" ref="DQ12">IF(calculator!$I$5="",INDEX(ChatList,MATCH($AJ3,ChatHeroList,0),2),"")</f>
        <v>Interesting Story</v>
      </c>
      <c r="DR12" s="5" t="str">
        <f t="array" ref="DR12">IF(calculator!$I$5="",INDEX(ChatList,MATCH($AJ3,ChatHeroList,0),2),"")</f>
        <v>Interesting Story</v>
      </c>
      <c r="DS12" s="5" t="str">
        <f t="array" ref="DS12">IF(calculator!$I$5="",INDEX(ChatList,MATCH($AJ3,ChatHeroList,0),2),"")</f>
        <v>Interesting Story</v>
      </c>
      <c r="DT12" s="5" t="str">
        <f t="array" ref="DT12">IF(calculator!$I$5="",INDEX(ChatList,MATCH($AJ3,ChatHeroList,0),2),"")</f>
        <v>Interesting Story</v>
      </c>
      <c r="DU12" s="5" t="str">
        <f t="array" ref="DU12">IF(calculator!$I$5="",INDEX(ChatList,MATCH($AJ3,ChatHeroList,0),2),"")</f>
        <v>Interesting Story</v>
      </c>
      <c r="DV12" s="5" t="str">
        <f t="array" ref="DV12">IF(calculator!$I$5="",INDEX(ChatList,MATCH($AJ3,ChatHeroList,0),2),"")</f>
        <v>Interesting Story</v>
      </c>
      <c r="DW12" s="5" t="str">
        <f t="array" ref="DW12">IF(calculator!$I$5="",INDEX(ChatList,MATCH($AJ3,ChatHeroList,0),2),"")</f>
        <v>Interesting Story</v>
      </c>
      <c r="DX12" s="5" t="str">
        <f t="array" ref="DX12">IF(calculator!$I$5="",INDEX(ChatList,MATCH($AJ3,ChatHeroList,0),2),"")</f>
        <v>Interesting Story</v>
      </c>
      <c r="DY12" s="5" t="str">
        <f t="array" ref="DY12">IF(calculator!$I$5="",INDEX(ChatList,MATCH($AJ3,ChatHeroList,0),2),"")</f>
        <v>Interesting Story</v>
      </c>
      <c r="DZ12" s="5" t="str">
        <f t="array" ref="DZ12">IF(calculator!$I$5="",INDEX(ChatList,MATCH($AJ3,ChatHeroList,0),2),"")</f>
        <v>Interesting Story</v>
      </c>
      <c r="EA12" s="5" t="str">
        <f t="array" ref="EA12">IF(calculator!$I$5="",INDEX(ChatList,MATCH($AJ3,ChatHeroList,0),2),"")</f>
        <v>Interesting Story</v>
      </c>
      <c r="EB12" s="5" t="str">
        <f t="array" ref="EB12">IF(calculator!$I$5="",INDEX(ChatList,MATCH($AJ3,ChatHeroList,0),2),"")</f>
        <v>Interesting Story</v>
      </c>
      <c r="EC12" s="5" t="str">
        <f t="array" ref="EC12">IF(calculator!$I$5="",INDEX(ChatList,MATCH($AJ3,ChatHeroList,0),2),"")</f>
        <v>Interesting Story</v>
      </c>
      <c r="ED12" s="5" t="str">
        <f t="array" ref="ED12">IF(calculator!$I$5="",INDEX(ChatList,MATCH($AJ3,ChatHeroList,0),2),"")</f>
        <v>Interesting Story</v>
      </c>
      <c r="EE12" s="5" t="str">
        <f t="array" ref="EE12">IF(calculator!$I$5="",INDEX(ChatList,MATCH($AJ3,ChatHeroList,0),2),"")</f>
        <v>Interesting Story</v>
      </c>
      <c r="EF12" s="5" t="str">
        <f t="array" ref="EF12">IF(calculator!$I$5="",INDEX(ChatList,MATCH($AJ3,ChatHeroList,0),2),"")</f>
        <v>Interesting Story</v>
      </c>
      <c r="EG12" s="5" t="str">
        <f t="array" ref="EG12">IF(calculator!$I$5="",INDEX(ChatList,MATCH($AJ3,ChatHeroList,0),2),"")</f>
        <v>Interesting Story</v>
      </c>
      <c r="EH12" s="5" t="str">
        <f t="array" ref="EH12">IF(calculator!$I$5="",INDEX(ChatList,MATCH($AJ3,ChatHeroList,0),2),"")</f>
        <v>Interesting Story</v>
      </c>
      <c r="EI12" s="5" t="str">
        <f t="array" ref="EI12">IF(calculator!$I$5="",INDEX(ChatList,MATCH($AJ3,ChatHeroList,0),2),"")</f>
        <v>Interesting Story</v>
      </c>
      <c r="EJ12" s="5" t="str">
        <f t="array" ref="EJ12">IF(calculator!$I$5="",INDEX(ChatList,MATCH($AJ3,ChatHeroList,0),2),"")</f>
        <v>Interesting Story</v>
      </c>
      <c r="EK12" s="5" t="str">
        <f t="array" ref="EK12">IF(calculator!$I$5="",INDEX(ChatList,MATCH($AJ3,ChatHeroList,0),2),"")</f>
        <v>Interesting Story</v>
      </c>
      <c r="EL12" s="5" t="str">
        <f t="array" ref="EL12">IF(calculator!$I$5="",INDEX(ChatList,MATCH($AJ3,ChatHeroList,0),2),"")</f>
        <v>Interesting Story</v>
      </c>
      <c r="EM12" s="5" t="str">
        <f t="array" ref="EM12">IF(calculator!$I$5="",INDEX(ChatList,MATCH($AJ3,ChatHeroList,0),2),"")</f>
        <v>Interesting Story</v>
      </c>
      <c r="EN12" s="5" t="str">
        <f t="array" ref="EN12">IF(calculator!$I$5="",INDEX(ChatList,MATCH($AJ3,ChatHeroList,0),2),"")</f>
        <v>Interesting Story</v>
      </c>
      <c r="EO12" s="5" t="str">
        <f t="array" ref="EO12">IF(calculator!$I$5="",INDEX(ChatList,MATCH($AJ3,ChatHeroList,0),2),"")</f>
        <v>Interesting Story</v>
      </c>
      <c r="EP12" s="5" t="str">
        <f t="array" ref="EP12">IF(calculator!$I$5="",INDEX(ChatList,MATCH($AJ3,ChatHeroList,0),2),"")</f>
        <v>Interesting Story</v>
      </c>
      <c r="EQ12" s="5" t="str">
        <f t="array" ref="EQ12">IF(calculator!$I$5="",INDEX(ChatList,MATCH($AJ3,ChatHeroList,0),2),"")</f>
        <v>Interesting Story</v>
      </c>
      <c r="ER12" s="5" t="str">
        <f t="array" ref="ER12">IF(calculator!$I$5="",INDEX(ChatList,MATCH($AJ3,ChatHeroList,0),2),"")</f>
        <v>Interesting Story</v>
      </c>
      <c r="ES12" s="5" t="str">
        <f t="array" ref="ES12">IF(calculator!$I$5="",INDEX(ChatList,MATCH($AJ3,ChatHeroList,0),2),"")</f>
        <v>Interesting Story</v>
      </c>
      <c r="ET12" s="5" t="str">
        <f t="array" ref="ET12">IF(calculator!$I$5="",INDEX(ChatList,MATCH($AJ3,ChatHeroList,0),2),"")</f>
        <v>Interesting Story</v>
      </c>
      <c r="EU12" s="5" t="str">
        <f t="array" ref="EU12">IF(calculator!$I$5="",INDEX(ChatList,MATCH($AJ3,ChatHeroList,0),2),"")</f>
        <v>Interesting Story</v>
      </c>
      <c r="EV12" s="5" t="str">
        <f t="array" ref="EV12">IF(calculator!$I$5="",INDEX(ChatList,MATCH($AJ3,ChatHeroList,0),2),"")</f>
        <v>Interesting Story</v>
      </c>
      <c r="EW12" s="5" t="str">
        <f t="array" ref="EW12">IF(calculator!$I$5="",INDEX(ChatList,MATCH($AJ3,ChatHeroList,0),2),"")</f>
        <v>Interesting Story</v>
      </c>
      <c r="EX12" s="5" t="str">
        <f t="array" ref="EX12">IF(calculator!$I$5="",INDEX(ChatList,MATCH($AJ3,ChatHeroList,0),2),"")</f>
        <v>Interesting Story</v>
      </c>
      <c r="EY12" s="5" t="str">
        <f t="array" ref="EY12">IF(calculator!$I$5="",INDEX(ChatList,MATCH($AJ3,ChatHeroList,0),2),"")</f>
        <v>Interesting Story</v>
      </c>
      <c r="EZ12" s="5" t="str">
        <f t="array" ref="EZ12">IF(calculator!$I$5="",INDEX(ChatList,MATCH($AJ3,ChatHeroList,0),2),"")</f>
        <v>Interesting Story</v>
      </c>
      <c r="FA12" s="5" t="str">
        <f t="array" ref="FA12">IF(calculator!$I$5="",INDEX(ChatList,MATCH($AJ3,ChatHeroList,0),2),"")</f>
        <v>Interesting Story</v>
      </c>
      <c r="FB12" s="5" t="str">
        <f t="array" ref="FB12">IF(calculator!$I$5="",INDEX(ChatList,MATCH($AJ3,ChatHeroList,0),2),"")</f>
        <v>Interesting Story</v>
      </c>
    </row>
    <row r="13" spans="1:158">
      <c r="A13" s="80" t="str">
        <v>AssassinColi</v>
      </c>
      <c r="B13" s="142" t="e">
        <f ca="1"/>
        <v>#NAME?</v>
      </c>
      <c r="D13" s="23" t="s">
        <v>174</v>
      </c>
      <c r="E13" t="e">
        <f t="shared" ca="1" si="1"/>
        <v>#NAME?</v>
      </c>
      <c r="F13" s="143">
        <f t="array" ref="F13">IF(calculator!$I$5="",INDEX(VeryBigTable,MATCH(F$1,VeryBigTableHeroes,0),MATCH(INDEX(ChatList,MATCH($D13,ChatHeroList,0),1),VeryBigTableChatRow)),"")</f>
        <v>-1</v>
      </c>
      <c r="G13" s="143">
        <f t="array" ref="G13">IF(calculator!$I$5="",INDEX(VeryBigTable,MATCH(G$1,VeryBigTableHeroes,0),MATCH(INDEX(ChatList,MATCH($D13,ChatHeroList,0),1),VeryBigTableChatRow)),"")</f>
        <v>-3</v>
      </c>
      <c r="H13" s="143">
        <f t="array" ref="H13">IF(calculator!$I$5="",INDEX(VeryBigTable,MATCH(H$1,VeryBigTableHeroes,0),MATCH(INDEX(ChatList,MATCH($D13,ChatHeroList,0),1),VeryBigTableChatRow)),"")</f>
        <v>1</v>
      </c>
      <c r="I13" s="143">
        <f>IF(calculator!$I$5="",SUM(F13:H13),"")</f>
        <v>-3</v>
      </c>
      <c r="J13" s="23" t="s">
        <v>174</v>
      </c>
      <c r="K13" s="23" t="e">
        <f t="shared" ca="1" si="2"/>
        <v>#NAME?</v>
      </c>
      <c r="L13" s="23">
        <f t="array" ref="L13">IF(calculator!$I$5="",INDEX(VeryBigTable,MATCH(L$1,VeryBigTableHeroes,0),MATCH(INDEX(ChatList,MATCH($J13,ChatHeroList,0),2),VeryBigTableChatRow)),"")</f>
        <v>1</v>
      </c>
      <c r="M13" s="23">
        <f t="array" ref="M13">IF(calculator!$I$5="",INDEX(VeryBigTable,MATCH(M$1,VeryBigTableHeroes,0),MATCH(INDEX(ChatList,MATCH($J13,ChatHeroList,0),2),VeryBigTableChatRow)),"")</f>
        <v>0</v>
      </c>
      <c r="N13" s="23">
        <f t="array" ref="N13">IF(calculator!$I$5="",INDEX(VeryBigTable,MATCH(N$1,VeryBigTableHeroes,0),MATCH(INDEX(ChatList,MATCH($J13,ChatHeroList,0),2),VeryBigTableChatRow)),"")</f>
        <v>-2</v>
      </c>
      <c r="O13" s="23">
        <f>IF(calculator!$I$5="",SUM(L13:N13),"")</f>
        <v>-1</v>
      </c>
      <c r="P13" s="149" t="s">
        <v>37</v>
      </c>
      <c r="Q13" s="125" t="e">
        <f ca="1">_xludf.CONCAT(P13,"2")</f>
        <v>#NAME?</v>
      </c>
      <c r="R13" s="149">
        <f t="array" ref="R13">IF(calculator!$I$5="",INDEX(VeryBigTable,MATCH(R$1,VeryBigTableHeroes,0),MATCH(INDEX(ChatList,MATCH($P13,ChatHeroList,0),2),VeryBigTableChatRow)),"")</f>
        <v>-1</v>
      </c>
      <c r="S13" s="149">
        <f t="array" ref="S13">IF(calculator!$I$5="",INDEX(VeryBigTable,MATCH(S$1,VeryBigTableHeroes,0),MATCH(INDEX(ChatList,MATCH($P13,ChatHeroList,0),2),VeryBigTableChatRow)),"")</f>
        <v>3</v>
      </c>
      <c r="T13" s="149">
        <f t="array" ref="T13">IF(calculator!$I$5="",INDEX(VeryBigTable,MATCH(T$1,VeryBigTableHeroes,0),MATCH(INDEX(ChatList,MATCH($P13,ChatHeroList,0),2),VeryBigTableChatRow)),"")</f>
        <v>-2</v>
      </c>
      <c r="U13" s="149">
        <f>IF(calculator!$I$5="",SUM(R13:T13),"")</f>
        <v>0</v>
      </c>
      <c r="V13" s="4" t="s">
        <v>551</v>
      </c>
      <c r="W13" s="4" t="s">
        <v>552</v>
      </c>
      <c r="X13" s="4" t="s">
        <v>553</v>
      </c>
      <c r="Y13" s="4" t="s">
        <v>19</v>
      </c>
      <c r="Z13" s="4" t="s">
        <v>554</v>
      </c>
      <c r="AA13" s="4" t="s">
        <v>7</v>
      </c>
      <c r="AB13" s="4" t="s">
        <v>555</v>
      </c>
      <c r="AC13" s="5"/>
      <c r="AD13" s="5"/>
      <c r="AE13" s="151" t="str">
        <f ca="1">IFERROR(__xludf.DUMMYFUNCTION("""COMPUTED_VALUE"""),"Kiris")</f>
        <v>Kiris</v>
      </c>
      <c r="AF13" s="5" t="str">
        <f ca="1">IFERROR(__xludf.DUMMYFUNCTION("""COMPUTED_VALUE"""),"Romann")</f>
        <v>Romann</v>
      </c>
      <c r="AG13" s="17" t="s">
        <v>598</v>
      </c>
      <c r="AH13" s="171"/>
      <c r="AI13" s="134" t="str">
        <f t="shared" si="0"/>
        <v/>
      </c>
      <c r="AJ13" t="str">
        <f t="shared" si="3"/>
        <v>Diene</v>
      </c>
      <c r="AK13" s="5" t="str">
        <f t="array" ref="AK13">IF(calculator!$I$5="",INDEX(ChatList,MATCH($AJ4,ChatHeroList,0),1),"")</f>
        <v>Reality Check</v>
      </c>
      <c r="AL13" s="5" t="str">
        <f t="array" ref="AL13">IF(calculator!$I$5="",INDEX(ChatList,MATCH($AJ4,ChatHeroList,0),1),"")</f>
        <v>Reality Check</v>
      </c>
      <c r="AM13" s="5" t="str">
        <f t="array" ref="AM13">IF(calculator!$I$5="",INDEX(ChatList,MATCH($AJ4,ChatHeroList,0),1),"")</f>
        <v>Reality Check</v>
      </c>
      <c r="AN13" s="5" t="str">
        <f t="array" ref="AN13">IF(calculator!$I$5="",INDEX(ChatList,MATCH($AJ4,ChatHeroList,0),1),"")</f>
        <v>Reality Check</v>
      </c>
      <c r="AO13" s="5" t="str">
        <f t="array" ref="AO13">IF(calculator!$I$5="",INDEX(ChatList,MATCH($AJ4,ChatHeroList,0),1),"")</f>
        <v>Reality Check</v>
      </c>
      <c r="AP13" s="5" t="str">
        <f t="array" ref="AP13">IF(calculator!$I$5="",INDEX(ChatList,MATCH($AJ4,ChatHeroList,0),1),"")</f>
        <v>Reality Check</v>
      </c>
      <c r="AQ13" s="5" t="str">
        <f t="array" ref="AQ13">IF(calculator!$I$5="",INDEX(ChatList,MATCH($AJ4,ChatHeroList,0),1),"")</f>
        <v>Reality Check</v>
      </c>
      <c r="AR13" s="5" t="str">
        <f t="array" ref="AR13">IF(calculator!$I$5="",INDEX(ChatList,MATCH($AJ4,ChatHeroList,0),1),"")</f>
        <v>Reality Check</v>
      </c>
      <c r="AS13" s="5" t="str">
        <f t="array" ref="AS13">IF(calculator!$I$5="",INDEX(ChatList,MATCH($AJ4,ChatHeroList,0),1),"")</f>
        <v>Reality Check</v>
      </c>
      <c r="AT13" s="5" t="str">
        <f t="array" ref="AT13">IF(calculator!$I$5="",INDEX(ChatList,MATCH($AJ4,ChatHeroList,0),1),"")</f>
        <v>Reality Check</v>
      </c>
      <c r="AU13" s="5" t="str">
        <f t="array" ref="AU13">IF(calculator!$I$5="",INDEX(ChatList,MATCH($AJ4,ChatHeroList,0),1),"")</f>
        <v>Reality Check</v>
      </c>
      <c r="AV13" s="5" t="str">
        <f t="array" ref="AV13">IF(calculator!$I$5="",INDEX(ChatList,MATCH($AJ4,ChatHeroList,0),1),"")</f>
        <v>Reality Check</v>
      </c>
      <c r="AW13" s="5" t="str">
        <f t="array" ref="AW13">IF(calculator!$I$5="",INDEX(ChatList,MATCH($AJ4,ChatHeroList,0),1),"")</f>
        <v>Reality Check</v>
      </c>
      <c r="AX13" s="5" t="str">
        <f t="array" ref="AX13">IF(calculator!$I$5="",INDEX(ChatList,MATCH($AJ4,ChatHeroList,0),1),"")</f>
        <v>Reality Check</v>
      </c>
      <c r="AY13" s="5" t="str">
        <f t="array" ref="AY13">IF(calculator!$I$5="",INDEX(ChatList,MATCH($AJ4,ChatHeroList,0),1),"")</f>
        <v>Reality Check</v>
      </c>
      <c r="AZ13" s="5" t="str">
        <f t="array" ref="AZ13">IF(calculator!$I$5="",INDEX(ChatList,MATCH($AJ4,ChatHeroList,0),1),"")</f>
        <v>Reality Check</v>
      </c>
      <c r="BA13" s="5" t="str">
        <f t="array" ref="BA13">IF(calculator!$I$5="",INDEX(ChatList,MATCH($AJ4,ChatHeroList,0),1),"")</f>
        <v>Reality Check</v>
      </c>
      <c r="BB13" s="5" t="str">
        <f t="array" ref="BB13">IF(calculator!$I$5="",INDEX(ChatList,MATCH($AJ4,ChatHeroList,0),1),"")</f>
        <v>Reality Check</v>
      </c>
      <c r="BC13" s="5" t="str">
        <f t="array" ref="BC13">IF(calculator!$I$5="",INDEX(ChatList,MATCH($AJ4,ChatHeroList,0),1),"")</f>
        <v>Reality Check</v>
      </c>
      <c r="BD13" s="5" t="str">
        <f t="array" ref="BD13">IF(calculator!$I$5="",INDEX(ChatList,MATCH($AJ4,ChatHeroList,0),1),"")</f>
        <v>Reality Check</v>
      </c>
      <c r="BE13" s="5" t="str">
        <f t="array" ref="BE13">IF(calculator!$I$5="",INDEX(ChatList,MATCH($AJ4,ChatHeroList,0),1),"")</f>
        <v>Reality Check</v>
      </c>
      <c r="BF13" s="5" t="str">
        <f t="array" ref="BF13">IF(calculator!$I$5="",INDEX(ChatList,MATCH($AJ4,ChatHeroList,0),1),"")</f>
        <v>Reality Check</v>
      </c>
      <c r="BG13" s="5" t="str">
        <f t="array" ref="BG13">IF(calculator!$I$5="",INDEX(ChatList,MATCH($AJ4,ChatHeroList,0),1),"")</f>
        <v>Reality Check</v>
      </c>
      <c r="BH13" s="5" t="str">
        <f t="array" ref="BH13">IF(calculator!$I$5="",INDEX(ChatList,MATCH($AJ4,ChatHeroList,0),1),"")</f>
        <v>Reality Check</v>
      </c>
      <c r="BI13" s="5" t="str">
        <f t="array" ref="BI13">IF(calculator!$I$5="",INDEX(ChatList,MATCH($AJ4,ChatHeroList,0),1),"")</f>
        <v>Reality Check</v>
      </c>
      <c r="BJ13" s="5" t="str">
        <f t="array" ref="BJ13">IF(calculator!$I$5="",INDEX(ChatList,MATCH($AJ4,ChatHeroList,0),1),"")</f>
        <v>Reality Check</v>
      </c>
      <c r="BK13" s="5" t="str">
        <f t="array" ref="BK13">IF(calculator!$I$5="",INDEX(ChatList,MATCH($AJ4,ChatHeroList,0),1),"")</f>
        <v>Reality Check</v>
      </c>
      <c r="BL13" s="5" t="str">
        <f t="array" ref="BL13">IF(calculator!$I$5="",INDEX(ChatList,MATCH($AJ4,ChatHeroList,0),1),"")</f>
        <v>Reality Check</v>
      </c>
      <c r="BM13" s="5" t="str">
        <f t="array" ref="BM13">IF(calculator!$I$5="",INDEX(ChatList,MATCH($AJ4,ChatHeroList,0),1),"")</f>
        <v>Reality Check</v>
      </c>
      <c r="BN13" s="5" t="str">
        <f t="array" ref="BN13">IF(calculator!$I$5="",INDEX(ChatList,MATCH($AJ4,ChatHeroList,0),1),"")</f>
        <v>Reality Check</v>
      </c>
      <c r="BO13" s="5" t="str">
        <f t="array" ref="BO13">IF(calculator!$I$5="",INDEX(ChatList,MATCH($AJ4,ChatHeroList,0),1),"")</f>
        <v>Reality Check</v>
      </c>
      <c r="BP13" s="5" t="str">
        <f t="array" ref="BP13">IF(calculator!$I$5="",INDEX(ChatList,MATCH($AJ4,ChatHeroList,0),1),"")</f>
        <v>Reality Check</v>
      </c>
      <c r="BQ13" s="5" t="str">
        <f t="array" ref="BQ13">IF(calculator!$I$5="",INDEX(ChatList,MATCH($AJ4,ChatHeroList,0),1),"")</f>
        <v>Reality Check</v>
      </c>
      <c r="BR13" s="5" t="str">
        <f t="array" ref="BR13">IF(calculator!$I$5="",INDEX(ChatList,MATCH($AJ4,ChatHeroList,0),1),"")</f>
        <v>Reality Check</v>
      </c>
      <c r="BS13" s="5" t="str">
        <f t="array" ref="BS13">IF(calculator!$I$5="",INDEX(ChatList,MATCH($AJ4,ChatHeroList,0),1),"")</f>
        <v>Reality Check</v>
      </c>
      <c r="BT13" s="5" t="str">
        <f t="array" ref="BT13">IF(calculator!$I$5="",INDEX(ChatList,MATCH($AJ4,ChatHeroList,0),1),"")</f>
        <v>Reality Check</v>
      </c>
      <c r="BU13" s="5" t="str">
        <f t="array" ref="BU13">IF(calculator!$I$5="",INDEX(ChatList,MATCH($AJ4,ChatHeroList,0),1),"")</f>
        <v>Reality Check</v>
      </c>
      <c r="BV13" s="5" t="str">
        <f t="array" ref="BV13">IF(calculator!$I$5="",INDEX(ChatList,MATCH($AJ4,ChatHeroList,0),1),"")</f>
        <v>Reality Check</v>
      </c>
      <c r="BW13" s="5" t="str">
        <f t="array" ref="BW13">IF(calculator!$I$5="",INDEX(ChatList,MATCH($AJ4,ChatHeroList,0),1),"")</f>
        <v>Reality Check</v>
      </c>
      <c r="BX13" s="5" t="str">
        <f t="array" ref="BX13">IF(calculator!$I$5="",INDEX(ChatList,MATCH($AJ4,ChatHeroList,0),1),"")</f>
        <v>Reality Check</v>
      </c>
      <c r="BY13" s="5" t="str">
        <f t="array" ref="BY13">IF(calculator!$I$5="",INDEX(ChatList,MATCH($AJ4,ChatHeroList,0),1),"")</f>
        <v>Reality Check</v>
      </c>
      <c r="BZ13" s="5" t="str">
        <f t="array" ref="BZ13">IF(calculator!$I$5="",INDEX(ChatList,MATCH($AJ4,ChatHeroList,0),1),"")</f>
        <v>Reality Check</v>
      </c>
      <c r="CA13" s="5" t="str">
        <f t="array" ref="CA13">IF(calculator!$I$5="",INDEX(ChatList,MATCH($AJ4,ChatHeroList,0),1),"")</f>
        <v>Reality Check</v>
      </c>
      <c r="CB13" s="5" t="str">
        <f t="array" ref="CB13">IF(calculator!$I$5="",INDEX(ChatList,MATCH($AJ4,ChatHeroList,0),1),"")</f>
        <v>Reality Check</v>
      </c>
      <c r="CC13" s="5" t="str">
        <f t="array" ref="CC13">IF(calculator!$I$5="",INDEX(ChatList,MATCH($AJ4,ChatHeroList,0),1),"")</f>
        <v>Reality Check</v>
      </c>
      <c r="CD13" s="5" t="str">
        <f t="array" ref="CD13">IF(calculator!$I$5="",INDEX(ChatList,MATCH($AJ4,ChatHeroList,0),1),"")</f>
        <v>Reality Check</v>
      </c>
      <c r="CE13" s="5" t="str">
        <f t="array" ref="CE13">IF(calculator!$I$5="",INDEX(ChatList,MATCH($AJ4,ChatHeroList,0),1),"")</f>
        <v>Reality Check</v>
      </c>
      <c r="CF13" s="5" t="str">
        <f t="array" ref="CF13">IF(calculator!$I$5="",INDEX(ChatList,MATCH($AJ4,ChatHeroList,0),1),"")</f>
        <v>Reality Check</v>
      </c>
      <c r="CG13" s="5" t="str">
        <f t="array" ref="CG13">IF(calculator!$I$5="",INDEX(ChatList,MATCH($AJ4,ChatHeroList,0),1),"")</f>
        <v>Reality Check</v>
      </c>
      <c r="CH13" s="5" t="str">
        <f t="array" ref="CH13">IF(calculator!$I$5="",INDEX(ChatList,MATCH($AJ4,ChatHeroList,0),1),"")</f>
        <v>Reality Check</v>
      </c>
      <c r="CI13" s="5" t="str">
        <f t="array" ref="CI13">IF(calculator!$I$5="",INDEX(ChatList,MATCH($AJ4,ChatHeroList,0),1),"")</f>
        <v>Reality Check</v>
      </c>
      <c r="CJ13" s="5" t="str">
        <f t="array" ref="CJ13">IF(calculator!$I$5="",INDEX(ChatList,MATCH($AJ4,ChatHeroList,0),1),"")</f>
        <v>Reality Check</v>
      </c>
      <c r="CK13" s="5" t="str">
        <f t="array" ref="CK13">IF(calculator!$I$5="",INDEX(ChatList,MATCH($AJ4,ChatHeroList,0),1),"")</f>
        <v>Reality Check</v>
      </c>
      <c r="CL13" s="5" t="str">
        <f t="array" ref="CL13">IF(calculator!$I$5="",INDEX(ChatList,MATCH($AJ4,ChatHeroList,0),1),"")</f>
        <v>Reality Check</v>
      </c>
      <c r="CM13" s="5" t="str">
        <f t="array" ref="CM13">IF(calculator!$I$5="",INDEX(ChatList,MATCH($AJ4,ChatHeroList,0),1),"")</f>
        <v>Reality Check</v>
      </c>
      <c r="CN13" s="5" t="str">
        <f t="array" ref="CN13">IF(calculator!$I$5="",INDEX(ChatList,MATCH($AJ4,ChatHeroList,0),1),"")</f>
        <v>Reality Check</v>
      </c>
      <c r="CO13" s="5" t="str">
        <f t="array" ref="CO13">IF(calculator!$I$5="",INDEX(ChatList,MATCH($AJ4,ChatHeroList,0),1),"")</f>
        <v>Reality Check</v>
      </c>
      <c r="CP13" s="5" t="str">
        <f t="array" ref="CP13">IF(calculator!$I$5="",INDEX(ChatList,MATCH($AJ4,ChatHeroList,0),1),"")</f>
        <v>Reality Check</v>
      </c>
      <c r="CQ13" s="5" t="str">
        <f t="array" ref="CQ13">IF(calculator!$I$5="",INDEX(ChatList,MATCH($AJ4,ChatHeroList,0),1),"")</f>
        <v>Reality Check</v>
      </c>
      <c r="CR13" s="5" t="str">
        <f t="array" ref="CR13">IF(calculator!$I$5="",INDEX(ChatList,MATCH($AJ4,ChatHeroList,0),1),"")</f>
        <v>Reality Check</v>
      </c>
      <c r="CS13" s="5" t="str">
        <f t="array" ref="CS13">IF(calculator!$I$5="",INDEX(ChatList,MATCH($AJ4,ChatHeroList,0),1),"")</f>
        <v>Reality Check</v>
      </c>
      <c r="CT13" s="5" t="str">
        <f t="array" ref="CT13">IF(calculator!$I$5="",INDEX(ChatList,MATCH($AJ4,ChatHeroList,0),1),"")</f>
        <v>Reality Check</v>
      </c>
      <c r="CU13" s="5" t="str">
        <f t="array" ref="CU13">IF(calculator!$I$5="",INDEX(ChatList,MATCH($AJ4,ChatHeroList,0),1),"")</f>
        <v>Reality Check</v>
      </c>
      <c r="CV13" s="5" t="str">
        <f t="array" ref="CV13">IF(calculator!$I$5="",INDEX(ChatList,MATCH($AJ4,ChatHeroList,0),1),"")</f>
        <v>Reality Check</v>
      </c>
      <c r="CW13" s="5" t="str">
        <f t="array" ref="CW13">IF(calculator!$I$5="",INDEX(ChatList,MATCH($AJ4,ChatHeroList,0),1),"")</f>
        <v>Reality Check</v>
      </c>
      <c r="CX13" s="5" t="str">
        <f t="array" ref="CX13">IF(calculator!$I$5="",INDEX(ChatList,MATCH($AJ4,ChatHeroList,0),1),"")</f>
        <v>Reality Check</v>
      </c>
      <c r="CY13" s="5" t="str">
        <f t="array" ref="CY13">IF(calculator!$I$5="",INDEX(ChatList,MATCH($AJ4,ChatHeroList,0),1),"")</f>
        <v>Reality Check</v>
      </c>
      <c r="CZ13" s="5" t="str">
        <f t="array" ref="CZ13">IF(calculator!$I$5="",INDEX(ChatList,MATCH($AJ4,ChatHeroList,0),1),"")</f>
        <v>Reality Check</v>
      </c>
      <c r="DA13" s="5" t="str">
        <f t="array" ref="DA13">IF(calculator!$I$5="",INDEX(ChatList,MATCH($AJ4,ChatHeroList,0),1),"")</f>
        <v>Reality Check</v>
      </c>
      <c r="DB13" s="5" t="str">
        <f t="array" ref="DB13">IF(calculator!$I$5="",INDEX(ChatList,MATCH($AJ4,ChatHeroList,0),1),"")</f>
        <v>Reality Check</v>
      </c>
      <c r="DC13" s="5" t="str">
        <f t="array" ref="DC13">IF(calculator!$I$5="",INDEX(ChatList,MATCH($AJ4,ChatHeroList,0),1),"")</f>
        <v>Reality Check</v>
      </c>
      <c r="DD13" s="5" t="str">
        <f t="array" ref="DD13">IF(calculator!$I$5="",INDEX(ChatList,MATCH($AJ4,ChatHeroList,0),1),"")</f>
        <v>Reality Check</v>
      </c>
      <c r="DE13" s="5" t="str">
        <f t="array" ref="DE13">IF(calculator!$I$5="",INDEX(ChatList,MATCH($AJ4,ChatHeroList,0),1),"")</f>
        <v>Reality Check</v>
      </c>
      <c r="DF13" s="5" t="str">
        <f t="array" ref="DF13">IF(calculator!$I$5="",INDEX(ChatList,MATCH($AJ4,ChatHeroList,0),1),"")</f>
        <v>Reality Check</v>
      </c>
      <c r="DG13" s="5" t="str">
        <f t="array" ref="DG13">IF(calculator!$I$5="",INDEX(ChatList,MATCH($AJ4,ChatHeroList,0),1),"")</f>
        <v>Reality Check</v>
      </c>
      <c r="DH13" s="5" t="str">
        <f t="array" ref="DH13">IF(calculator!$I$5="",INDEX(ChatList,MATCH($AJ4,ChatHeroList,0),1),"")</f>
        <v>Reality Check</v>
      </c>
      <c r="DI13" s="5" t="str">
        <f t="array" ref="DI13">IF(calculator!$I$5="",INDEX(ChatList,MATCH($AJ4,ChatHeroList,0),1),"")</f>
        <v>Reality Check</v>
      </c>
      <c r="DJ13" s="5" t="str">
        <f t="array" ref="DJ13">IF(calculator!$I$5="",INDEX(ChatList,MATCH($AJ4,ChatHeroList,0),1),"")</f>
        <v>Reality Check</v>
      </c>
      <c r="DK13" s="5" t="str">
        <f t="array" ref="DK13">IF(calculator!$I$5="",INDEX(ChatList,MATCH($AJ4,ChatHeroList,0),1),"")</f>
        <v>Reality Check</v>
      </c>
      <c r="DL13" s="5" t="str">
        <f t="array" ref="DL13">IF(calculator!$I$5="",INDEX(ChatList,MATCH($AJ4,ChatHeroList,0),1),"")</f>
        <v>Reality Check</v>
      </c>
      <c r="DM13" s="5" t="str">
        <f t="array" ref="DM13">IF(calculator!$I$5="",INDEX(ChatList,MATCH($AJ4,ChatHeroList,0),1),"")</f>
        <v>Reality Check</v>
      </c>
      <c r="DN13" s="5" t="str">
        <f t="array" ref="DN13">IF(calculator!$I$5="",INDEX(ChatList,MATCH($AJ4,ChatHeroList,0),1),"")</f>
        <v>Reality Check</v>
      </c>
      <c r="DO13" s="5" t="str">
        <f t="array" ref="DO13">IF(calculator!$I$5="",INDEX(ChatList,MATCH($AJ4,ChatHeroList,0),1),"")</f>
        <v>Reality Check</v>
      </c>
      <c r="DP13" s="5" t="str">
        <f t="array" ref="DP13">IF(calculator!$I$5="",INDEX(ChatList,MATCH($AJ4,ChatHeroList,0),1),"")</f>
        <v>Reality Check</v>
      </c>
      <c r="DQ13" s="5" t="str">
        <f t="array" ref="DQ13">IF(calculator!$I$5="",INDEX(ChatList,MATCH($AJ4,ChatHeroList,0),1),"")</f>
        <v>Reality Check</v>
      </c>
      <c r="DR13" s="5" t="str">
        <f t="array" ref="DR13">IF(calculator!$I$5="",INDEX(ChatList,MATCH($AJ4,ChatHeroList,0),1),"")</f>
        <v>Reality Check</v>
      </c>
      <c r="DS13" s="5" t="str">
        <f t="array" ref="DS13">IF(calculator!$I$5="",INDEX(ChatList,MATCH($AJ4,ChatHeroList,0),1),"")</f>
        <v>Reality Check</v>
      </c>
      <c r="DT13" s="5" t="str">
        <f t="array" ref="DT13">IF(calculator!$I$5="",INDEX(ChatList,MATCH($AJ4,ChatHeroList,0),1),"")</f>
        <v>Reality Check</v>
      </c>
      <c r="DU13" s="5" t="str">
        <f t="array" ref="DU13">IF(calculator!$I$5="",INDEX(ChatList,MATCH($AJ4,ChatHeroList,0),1),"")</f>
        <v>Reality Check</v>
      </c>
      <c r="DV13" s="5" t="str">
        <f t="array" ref="DV13">IF(calculator!$I$5="",INDEX(ChatList,MATCH($AJ4,ChatHeroList,0),1),"")</f>
        <v>Reality Check</v>
      </c>
      <c r="DW13" s="5" t="str">
        <f t="array" ref="DW13">IF(calculator!$I$5="",INDEX(ChatList,MATCH($AJ4,ChatHeroList,0),1),"")</f>
        <v>Reality Check</v>
      </c>
      <c r="DX13" s="5" t="str">
        <f t="array" ref="DX13">IF(calculator!$I$5="",INDEX(ChatList,MATCH($AJ4,ChatHeroList,0),1),"")</f>
        <v>Reality Check</v>
      </c>
      <c r="DY13" s="5" t="str">
        <f t="array" ref="DY13">IF(calculator!$I$5="",INDEX(ChatList,MATCH($AJ4,ChatHeroList,0),1),"")</f>
        <v>Reality Check</v>
      </c>
      <c r="DZ13" s="5" t="str">
        <f t="array" ref="DZ13">IF(calculator!$I$5="",INDEX(ChatList,MATCH($AJ4,ChatHeroList,0),1),"")</f>
        <v>Reality Check</v>
      </c>
      <c r="EA13" s="5" t="str">
        <f t="array" ref="EA13">IF(calculator!$I$5="",INDEX(ChatList,MATCH($AJ4,ChatHeroList,0),1),"")</f>
        <v>Reality Check</v>
      </c>
      <c r="EB13" s="5" t="str">
        <f t="array" ref="EB13">IF(calculator!$I$5="",INDEX(ChatList,MATCH($AJ4,ChatHeroList,0),1),"")</f>
        <v>Reality Check</v>
      </c>
      <c r="EC13" s="5" t="str">
        <f t="array" ref="EC13">IF(calculator!$I$5="",INDEX(ChatList,MATCH($AJ4,ChatHeroList,0),1),"")</f>
        <v>Reality Check</v>
      </c>
      <c r="ED13" s="5" t="str">
        <f t="array" ref="ED13">IF(calculator!$I$5="",INDEX(ChatList,MATCH($AJ4,ChatHeroList,0),1),"")</f>
        <v>Reality Check</v>
      </c>
      <c r="EE13" s="5" t="str">
        <f t="array" ref="EE13">IF(calculator!$I$5="",INDEX(ChatList,MATCH($AJ4,ChatHeroList,0),1),"")</f>
        <v>Reality Check</v>
      </c>
      <c r="EF13" s="5" t="str">
        <f t="array" ref="EF13">IF(calculator!$I$5="",INDEX(ChatList,MATCH($AJ4,ChatHeroList,0),1),"")</f>
        <v>Reality Check</v>
      </c>
      <c r="EG13" s="5" t="str">
        <f t="array" ref="EG13">IF(calculator!$I$5="",INDEX(ChatList,MATCH($AJ4,ChatHeroList,0),1),"")</f>
        <v>Reality Check</v>
      </c>
      <c r="EH13" s="5" t="str">
        <f t="array" ref="EH13">IF(calculator!$I$5="",INDEX(ChatList,MATCH($AJ4,ChatHeroList,0),1),"")</f>
        <v>Reality Check</v>
      </c>
      <c r="EI13" s="5" t="str">
        <f t="array" ref="EI13">IF(calculator!$I$5="",INDEX(ChatList,MATCH($AJ4,ChatHeroList,0),1),"")</f>
        <v>Reality Check</v>
      </c>
      <c r="EJ13" s="5" t="str">
        <f t="array" ref="EJ13">IF(calculator!$I$5="",INDEX(ChatList,MATCH($AJ4,ChatHeroList,0),1),"")</f>
        <v>Reality Check</v>
      </c>
      <c r="EK13" s="5" t="str">
        <f t="array" ref="EK13">IF(calculator!$I$5="",INDEX(ChatList,MATCH($AJ4,ChatHeroList,0),1),"")</f>
        <v>Reality Check</v>
      </c>
      <c r="EL13" s="5" t="str">
        <f t="array" ref="EL13">IF(calculator!$I$5="",INDEX(ChatList,MATCH($AJ4,ChatHeroList,0),1),"")</f>
        <v>Reality Check</v>
      </c>
      <c r="EM13" s="5" t="str">
        <f t="array" ref="EM13">IF(calculator!$I$5="",INDEX(ChatList,MATCH($AJ4,ChatHeroList,0),1),"")</f>
        <v>Reality Check</v>
      </c>
      <c r="EN13" s="5" t="str">
        <f t="array" ref="EN13">IF(calculator!$I$5="",INDEX(ChatList,MATCH($AJ4,ChatHeroList,0),1),"")</f>
        <v>Reality Check</v>
      </c>
      <c r="EO13" s="5" t="str">
        <f t="array" ref="EO13">IF(calculator!$I$5="",INDEX(ChatList,MATCH($AJ4,ChatHeroList,0),1),"")</f>
        <v>Reality Check</v>
      </c>
      <c r="EP13" s="5" t="str">
        <f t="array" ref="EP13">IF(calculator!$I$5="",INDEX(ChatList,MATCH($AJ4,ChatHeroList,0),1),"")</f>
        <v>Reality Check</v>
      </c>
      <c r="EQ13" s="5" t="str">
        <f t="array" ref="EQ13">IF(calculator!$I$5="",INDEX(ChatList,MATCH($AJ4,ChatHeroList,0),1),"")</f>
        <v>Reality Check</v>
      </c>
      <c r="ER13" s="5" t="str">
        <f t="array" ref="ER13">IF(calculator!$I$5="",INDEX(ChatList,MATCH($AJ4,ChatHeroList,0),1),"")</f>
        <v>Reality Check</v>
      </c>
      <c r="ES13" s="5" t="str">
        <f t="array" ref="ES13">IF(calculator!$I$5="",INDEX(ChatList,MATCH($AJ4,ChatHeroList,0),1),"")</f>
        <v>Reality Check</v>
      </c>
      <c r="ET13" s="5" t="str">
        <f t="array" ref="ET13">IF(calculator!$I$5="",INDEX(ChatList,MATCH($AJ4,ChatHeroList,0),1),"")</f>
        <v>Reality Check</v>
      </c>
      <c r="EU13" s="5" t="str">
        <f t="array" ref="EU13">IF(calculator!$I$5="",INDEX(ChatList,MATCH($AJ4,ChatHeroList,0),1),"")</f>
        <v>Reality Check</v>
      </c>
      <c r="EV13" s="5" t="str">
        <f t="array" ref="EV13">IF(calculator!$I$5="",INDEX(ChatList,MATCH($AJ4,ChatHeroList,0),1),"")</f>
        <v>Reality Check</v>
      </c>
      <c r="EW13" s="5" t="str">
        <f t="array" ref="EW13">IF(calculator!$I$5="",INDEX(ChatList,MATCH($AJ4,ChatHeroList,0),1),"")</f>
        <v>Reality Check</v>
      </c>
      <c r="EX13" s="5" t="str">
        <f t="array" ref="EX13">IF(calculator!$I$5="",INDEX(ChatList,MATCH($AJ4,ChatHeroList,0),1),"")</f>
        <v>Reality Check</v>
      </c>
      <c r="EY13" s="5" t="str">
        <f t="array" ref="EY13">IF(calculator!$I$5="",INDEX(ChatList,MATCH($AJ4,ChatHeroList,0),1),"")</f>
        <v>Reality Check</v>
      </c>
      <c r="EZ13" s="5" t="str">
        <f t="array" ref="EZ13">IF(calculator!$I$5="",INDEX(ChatList,MATCH($AJ4,ChatHeroList,0),1),"")</f>
        <v>Reality Check</v>
      </c>
      <c r="FA13" s="5" t="str">
        <f t="array" ref="FA13">IF(calculator!$I$5="",INDEX(ChatList,MATCH($AJ4,ChatHeroList,0),1),"")</f>
        <v>Reality Check</v>
      </c>
      <c r="FB13" s="5" t="str">
        <f t="array" ref="FB13">IF(calculator!$I$5="",INDEX(ChatList,MATCH($AJ4,ChatHeroList,0),1),"")</f>
        <v>Reality Check</v>
      </c>
    </row>
    <row r="14" spans="1:158">
      <c r="A14" s="80" t="str">
        <v>AuxiliaryLots</v>
      </c>
      <c r="B14" s="142" t="e">
        <f ca="1"/>
        <v>#NAME?</v>
      </c>
      <c r="D14" s="23" t="s">
        <v>151</v>
      </c>
      <c r="E14" t="e">
        <f t="shared" ca="1" si="1"/>
        <v>#NAME?</v>
      </c>
      <c r="F14" s="143">
        <f t="array" ref="F14">IF(calculator!$I$5="",INDEX(VeryBigTable,MATCH(F$1,VeryBigTableHeroes,0),MATCH(INDEX(ChatList,MATCH($D14,ChatHeroList,0),1),VeryBigTableChatRow)),"")</f>
        <v>7</v>
      </c>
      <c r="G14" s="143">
        <f t="array" ref="G14">IF(calculator!$I$5="",INDEX(VeryBigTable,MATCH(G$1,VeryBigTableHeroes,0),MATCH(INDEX(ChatList,MATCH($D14,ChatHeroList,0),1),VeryBigTableChatRow)),"")</f>
        <v>5</v>
      </c>
      <c r="H14" s="143">
        <f t="array" ref="H14">IF(calculator!$I$5="",INDEX(VeryBigTable,MATCH(H$1,VeryBigTableHeroes,0),MATCH(INDEX(ChatList,MATCH($D14,ChatHeroList,0),1),VeryBigTableChatRow)),"")</f>
        <v>3</v>
      </c>
      <c r="I14" s="143">
        <f>IF(calculator!$I$5="",SUM(F14:H14),"")</f>
        <v>15</v>
      </c>
      <c r="J14" s="23" t="s">
        <v>151</v>
      </c>
      <c r="K14" s="23" t="e">
        <f t="shared" ca="1" si="2"/>
        <v>#NAME?</v>
      </c>
      <c r="L14" s="23">
        <f t="array" ref="L14">IF(calculator!$I$5="",INDEX(VeryBigTable,MATCH(L$1,VeryBigTableHeroes,0),MATCH(INDEX(ChatList,MATCH($J14,ChatHeroList,0),2),VeryBigTableChatRow)),"")</f>
        <v>-1</v>
      </c>
      <c r="M14" s="23">
        <f t="array" ref="M14">IF(calculator!$I$5="",INDEX(VeryBigTable,MATCH(M$1,VeryBigTableHeroes,0),MATCH(INDEX(ChatList,MATCH($J14,ChatHeroList,0),2),VeryBigTableChatRow)),"")</f>
        <v>3</v>
      </c>
      <c r="N14" s="23">
        <f t="array" ref="N14">IF(calculator!$I$5="",INDEX(VeryBigTable,MATCH(N$1,VeryBigTableHeroes,0),MATCH(INDEX(ChatList,MATCH($J14,ChatHeroList,0),2),VeryBigTableChatRow)),"")</f>
        <v>-2</v>
      </c>
      <c r="O14" s="23">
        <f>IF(calculator!$I$5="",SUM(L14:N14),"")</f>
        <v>0</v>
      </c>
      <c r="P14" s="149" t="s">
        <v>158</v>
      </c>
      <c r="Q14" s="125" t="e">
        <f ca="1">_xludf.CONCAT(P14,"1")</f>
        <v>#NAME?</v>
      </c>
      <c r="R14" s="149">
        <f t="array" ref="R14">IF(calculator!$I$5="",INDEX(VeryBigTable,MATCH(R$1,VeryBigTableHeroes,0),MATCH(INDEX(ChatList,MATCH($P14,ChatHeroList,0),1),VeryBigTableChatRow)),"")</f>
        <v>4</v>
      </c>
      <c r="S14" s="149">
        <f t="array" ref="S14">IF(calculator!$I$5="",INDEX(VeryBigTable,MATCH(S$1,VeryBigTableHeroes,0),MATCH(INDEX(ChatList,MATCH($P14,ChatHeroList,0),1),VeryBigTableChatRow)),"")</f>
        <v>-6</v>
      </c>
      <c r="T14" s="149">
        <f t="array" ref="T14">IF(calculator!$I$5="",INDEX(VeryBigTable,MATCH(T$1,VeryBigTableHeroes,0),MATCH(INDEX(ChatList,MATCH($P14,ChatHeroList,0),1),VeryBigTableChatRow)),"")</f>
        <v>-3</v>
      </c>
      <c r="U14" s="149">
        <f>IF(calculator!$I$5="",SUM(R14:T14),"")</f>
        <v>-5</v>
      </c>
      <c r="V14" s="5">
        <f>LARGE(Total,1)</f>
        <v>9</v>
      </c>
      <c r="W14" s="5"/>
      <c r="X14" s="5">
        <f t="array" ref="X14">IF(W14,SMALL(IF(V14=Total,ROW(Total)-1),1),MATCH(V14,Total,0))</f>
        <v>1</v>
      </c>
      <c r="Y14" s="5" t="str">
        <f t="array" ref="Y14">INDEX(Chats,X14)</f>
        <v>Happy Memory</v>
      </c>
      <c r="Z14" s="17">
        <v>1</v>
      </c>
      <c r="AA14" s="5" t="str">
        <f t="array" ref="AA14">INDEX(Team,Z14)</f>
        <v>Bellona</v>
      </c>
      <c r="AB14" s="5"/>
      <c r="AC14" s="5"/>
      <c r="AD14" s="5"/>
      <c r="AE14" s="151" t="str">
        <f ca="1">IFERROR(__xludf.DUMMYFUNCTION("""COMPUTED_VALUE"""),"Kise")</f>
        <v>Kise</v>
      </c>
      <c r="AF14" s="5" t="str">
        <f ca="1">IFERROR(__xludf.DUMMYFUNCTION("""COMPUTED_VALUE"""),"Schuri")</f>
        <v>Schuri</v>
      </c>
      <c r="AG14" s="17" t="s">
        <v>598</v>
      </c>
      <c r="AH14" s="171"/>
      <c r="AI14" s="134" t="str">
        <f t="shared" si="0"/>
        <v/>
      </c>
      <c r="AJ14" t="str">
        <f t="shared" si="3"/>
        <v>Diene</v>
      </c>
      <c r="AK14" s="5" t="str">
        <f t="array" ref="AK14">IF(calculator!$I$5="",INDEX(ChatList,MATCH($AJ5,ChatHeroList,0),2),"")</f>
        <v>Happy Memory</v>
      </c>
      <c r="AL14" s="5" t="str">
        <f t="array" ref="AL14">IF(calculator!$I$5="",INDEX(ChatList,MATCH($AJ5,ChatHeroList,0),2),"")</f>
        <v>Happy Memory</v>
      </c>
      <c r="AM14" s="5" t="str">
        <f t="array" ref="AM14">IF(calculator!$I$5="",INDEX(ChatList,MATCH($AJ5,ChatHeroList,0),2),"")</f>
        <v>Happy Memory</v>
      </c>
      <c r="AN14" s="5" t="str">
        <f t="array" ref="AN14">IF(calculator!$I$5="",INDEX(ChatList,MATCH($AJ5,ChatHeroList,0),2),"")</f>
        <v>Happy Memory</v>
      </c>
      <c r="AO14" s="5" t="str">
        <f t="array" ref="AO14">IF(calculator!$I$5="",INDEX(ChatList,MATCH($AJ5,ChatHeroList,0),2),"")</f>
        <v>Happy Memory</v>
      </c>
      <c r="AP14" s="5" t="str">
        <f t="array" ref="AP14">IF(calculator!$I$5="",INDEX(ChatList,MATCH($AJ5,ChatHeroList,0),2),"")</f>
        <v>Happy Memory</v>
      </c>
      <c r="AQ14" s="5" t="str">
        <f t="array" ref="AQ14">IF(calculator!$I$5="",INDEX(ChatList,MATCH($AJ5,ChatHeroList,0),2),"")</f>
        <v>Happy Memory</v>
      </c>
      <c r="AR14" s="5" t="str">
        <f t="array" ref="AR14">IF(calculator!$I$5="",INDEX(ChatList,MATCH($AJ5,ChatHeroList,0),2),"")</f>
        <v>Happy Memory</v>
      </c>
      <c r="AS14" s="5" t="str">
        <f t="array" ref="AS14">IF(calculator!$I$5="",INDEX(ChatList,MATCH($AJ5,ChatHeroList,0),2),"")</f>
        <v>Happy Memory</v>
      </c>
      <c r="AT14" s="5" t="str">
        <f t="array" ref="AT14">IF(calculator!$I$5="",INDEX(ChatList,MATCH($AJ5,ChatHeroList,0),2),"")</f>
        <v>Happy Memory</v>
      </c>
      <c r="AU14" s="5" t="str">
        <f t="array" ref="AU14">IF(calculator!$I$5="",INDEX(ChatList,MATCH($AJ5,ChatHeroList,0),2),"")</f>
        <v>Happy Memory</v>
      </c>
      <c r="AV14" s="5" t="str">
        <f t="array" ref="AV14">IF(calculator!$I$5="",INDEX(ChatList,MATCH($AJ5,ChatHeroList,0),2),"")</f>
        <v>Happy Memory</v>
      </c>
      <c r="AW14" s="5" t="str">
        <f t="array" ref="AW14">IF(calculator!$I$5="",INDEX(ChatList,MATCH($AJ5,ChatHeroList,0),2),"")</f>
        <v>Happy Memory</v>
      </c>
      <c r="AX14" s="5" t="str">
        <f t="array" ref="AX14">IF(calculator!$I$5="",INDEX(ChatList,MATCH($AJ5,ChatHeroList,0),2),"")</f>
        <v>Happy Memory</v>
      </c>
      <c r="AY14" s="5" t="str">
        <f t="array" ref="AY14">IF(calculator!$I$5="",INDEX(ChatList,MATCH($AJ5,ChatHeroList,0),2),"")</f>
        <v>Happy Memory</v>
      </c>
      <c r="AZ14" s="5" t="str">
        <f t="array" ref="AZ14">IF(calculator!$I$5="",INDEX(ChatList,MATCH($AJ5,ChatHeroList,0),2),"")</f>
        <v>Happy Memory</v>
      </c>
      <c r="BA14" s="5" t="str">
        <f t="array" ref="BA14">IF(calculator!$I$5="",INDEX(ChatList,MATCH($AJ5,ChatHeroList,0),2),"")</f>
        <v>Happy Memory</v>
      </c>
      <c r="BB14" s="5" t="str">
        <f t="array" ref="BB14">IF(calculator!$I$5="",INDEX(ChatList,MATCH($AJ5,ChatHeroList,0),2),"")</f>
        <v>Happy Memory</v>
      </c>
      <c r="BC14" s="5" t="str">
        <f t="array" ref="BC14">IF(calculator!$I$5="",INDEX(ChatList,MATCH($AJ5,ChatHeroList,0),2),"")</f>
        <v>Happy Memory</v>
      </c>
      <c r="BD14" s="5" t="str">
        <f t="array" ref="BD14">IF(calculator!$I$5="",INDEX(ChatList,MATCH($AJ5,ChatHeroList,0),2),"")</f>
        <v>Happy Memory</v>
      </c>
      <c r="BE14" s="5" t="str">
        <f t="array" ref="BE14">IF(calculator!$I$5="",INDEX(ChatList,MATCH($AJ5,ChatHeroList,0),2),"")</f>
        <v>Happy Memory</v>
      </c>
      <c r="BF14" s="5" t="str">
        <f t="array" ref="BF14">IF(calculator!$I$5="",INDEX(ChatList,MATCH($AJ5,ChatHeroList,0),2),"")</f>
        <v>Happy Memory</v>
      </c>
      <c r="BG14" s="5" t="str">
        <f t="array" ref="BG14">IF(calculator!$I$5="",INDEX(ChatList,MATCH($AJ5,ChatHeroList,0),2),"")</f>
        <v>Happy Memory</v>
      </c>
      <c r="BH14" s="5" t="str">
        <f t="array" ref="BH14">IF(calculator!$I$5="",INDEX(ChatList,MATCH($AJ5,ChatHeroList,0),2),"")</f>
        <v>Happy Memory</v>
      </c>
      <c r="BI14" s="5" t="str">
        <f t="array" ref="BI14">IF(calculator!$I$5="",INDEX(ChatList,MATCH($AJ5,ChatHeroList,0),2),"")</f>
        <v>Happy Memory</v>
      </c>
      <c r="BJ14" s="5" t="str">
        <f t="array" ref="BJ14">IF(calculator!$I$5="",INDEX(ChatList,MATCH($AJ5,ChatHeroList,0),2),"")</f>
        <v>Happy Memory</v>
      </c>
      <c r="BK14" s="5" t="str">
        <f t="array" ref="BK14">IF(calculator!$I$5="",INDEX(ChatList,MATCH($AJ5,ChatHeroList,0),2),"")</f>
        <v>Happy Memory</v>
      </c>
      <c r="BL14" s="5" t="str">
        <f t="array" ref="BL14">IF(calculator!$I$5="",INDEX(ChatList,MATCH($AJ5,ChatHeroList,0),2),"")</f>
        <v>Happy Memory</v>
      </c>
      <c r="BM14" s="5" t="str">
        <f t="array" ref="BM14">IF(calculator!$I$5="",INDEX(ChatList,MATCH($AJ5,ChatHeroList,0),2),"")</f>
        <v>Happy Memory</v>
      </c>
      <c r="BN14" s="5" t="str">
        <f t="array" ref="BN14">IF(calculator!$I$5="",INDEX(ChatList,MATCH($AJ5,ChatHeroList,0),2),"")</f>
        <v>Happy Memory</v>
      </c>
      <c r="BO14" s="5" t="str">
        <f t="array" ref="BO14">IF(calculator!$I$5="",INDEX(ChatList,MATCH($AJ5,ChatHeroList,0),2),"")</f>
        <v>Happy Memory</v>
      </c>
      <c r="BP14" s="5" t="str">
        <f t="array" ref="BP14">IF(calculator!$I$5="",INDEX(ChatList,MATCH($AJ5,ChatHeroList,0),2),"")</f>
        <v>Happy Memory</v>
      </c>
      <c r="BQ14" s="5" t="str">
        <f t="array" ref="BQ14">IF(calculator!$I$5="",INDEX(ChatList,MATCH($AJ5,ChatHeroList,0),2),"")</f>
        <v>Happy Memory</v>
      </c>
      <c r="BR14" s="5" t="str">
        <f t="array" ref="BR14">IF(calculator!$I$5="",INDEX(ChatList,MATCH($AJ5,ChatHeroList,0),2),"")</f>
        <v>Happy Memory</v>
      </c>
      <c r="BS14" s="5" t="str">
        <f t="array" ref="BS14">IF(calculator!$I$5="",INDEX(ChatList,MATCH($AJ5,ChatHeroList,0),2),"")</f>
        <v>Happy Memory</v>
      </c>
      <c r="BT14" s="5" t="str">
        <f t="array" ref="BT14">IF(calculator!$I$5="",INDEX(ChatList,MATCH($AJ5,ChatHeroList,0),2),"")</f>
        <v>Happy Memory</v>
      </c>
      <c r="BU14" s="5" t="str">
        <f t="array" ref="BU14">IF(calculator!$I$5="",INDEX(ChatList,MATCH($AJ5,ChatHeroList,0),2),"")</f>
        <v>Happy Memory</v>
      </c>
      <c r="BV14" s="5" t="str">
        <f t="array" ref="BV14">IF(calculator!$I$5="",INDEX(ChatList,MATCH($AJ5,ChatHeroList,0),2),"")</f>
        <v>Happy Memory</v>
      </c>
      <c r="BW14" s="5" t="str">
        <f t="array" ref="BW14">IF(calculator!$I$5="",INDEX(ChatList,MATCH($AJ5,ChatHeroList,0),2),"")</f>
        <v>Happy Memory</v>
      </c>
      <c r="BX14" s="5" t="str">
        <f t="array" ref="BX14">IF(calculator!$I$5="",INDEX(ChatList,MATCH($AJ5,ChatHeroList,0),2),"")</f>
        <v>Happy Memory</v>
      </c>
      <c r="BY14" s="5" t="str">
        <f t="array" ref="BY14">IF(calculator!$I$5="",INDEX(ChatList,MATCH($AJ5,ChatHeroList,0),2),"")</f>
        <v>Happy Memory</v>
      </c>
      <c r="BZ14" s="5" t="str">
        <f t="array" ref="BZ14">IF(calculator!$I$5="",INDEX(ChatList,MATCH($AJ5,ChatHeroList,0),2),"")</f>
        <v>Happy Memory</v>
      </c>
      <c r="CA14" s="5" t="str">
        <f t="array" ref="CA14">IF(calculator!$I$5="",INDEX(ChatList,MATCH($AJ5,ChatHeroList,0),2),"")</f>
        <v>Happy Memory</v>
      </c>
      <c r="CB14" s="5" t="str">
        <f t="array" ref="CB14">IF(calculator!$I$5="",INDEX(ChatList,MATCH($AJ5,ChatHeroList,0),2),"")</f>
        <v>Happy Memory</v>
      </c>
      <c r="CC14" s="5" t="str">
        <f t="array" ref="CC14">IF(calculator!$I$5="",INDEX(ChatList,MATCH($AJ5,ChatHeroList,0),2),"")</f>
        <v>Happy Memory</v>
      </c>
      <c r="CD14" s="5" t="str">
        <f t="array" ref="CD14">IF(calculator!$I$5="",INDEX(ChatList,MATCH($AJ5,ChatHeroList,0),2),"")</f>
        <v>Happy Memory</v>
      </c>
      <c r="CE14" s="5" t="str">
        <f t="array" ref="CE14">IF(calculator!$I$5="",INDEX(ChatList,MATCH($AJ5,ChatHeroList,0),2),"")</f>
        <v>Happy Memory</v>
      </c>
      <c r="CF14" s="5" t="str">
        <f t="array" ref="CF14">IF(calculator!$I$5="",INDEX(ChatList,MATCH($AJ5,ChatHeroList,0),2),"")</f>
        <v>Happy Memory</v>
      </c>
      <c r="CG14" s="5" t="str">
        <f t="array" ref="CG14">IF(calculator!$I$5="",INDEX(ChatList,MATCH($AJ5,ChatHeroList,0),2),"")</f>
        <v>Happy Memory</v>
      </c>
      <c r="CH14" s="5" t="str">
        <f t="array" ref="CH14">IF(calculator!$I$5="",INDEX(ChatList,MATCH($AJ5,ChatHeroList,0),2),"")</f>
        <v>Happy Memory</v>
      </c>
      <c r="CI14" s="5" t="str">
        <f t="array" ref="CI14">IF(calculator!$I$5="",INDEX(ChatList,MATCH($AJ5,ChatHeroList,0),2),"")</f>
        <v>Happy Memory</v>
      </c>
      <c r="CJ14" s="5" t="str">
        <f t="array" ref="CJ14">IF(calculator!$I$5="",INDEX(ChatList,MATCH($AJ5,ChatHeroList,0),2),"")</f>
        <v>Happy Memory</v>
      </c>
      <c r="CK14" s="5" t="str">
        <f t="array" ref="CK14">IF(calculator!$I$5="",INDEX(ChatList,MATCH($AJ5,ChatHeroList,0),2),"")</f>
        <v>Happy Memory</v>
      </c>
      <c r="CL14" s="5" t="str">
        <f t="array" ref="CL14">IF(calculator!$I$5="",INDEX(ChatList,MATCH($AJ5,ChatHeroList,0),2),"")</f>
        <v>Happy Memory</v>
      </c>
      <c r="CM14" s="5" t="str">
        <f t="array" ref="CM14">IF(calculator!$I$5="",INDEX(ChatList,MATCH($AJ5,ChatHeroList,0),2),"")</f>
        <v>Happy Memory</v>
      </c>
      <c r="CN14" s="5" t="str">
        <f t="array" ref="CN14">IF(calculator!$I$5="",INDEX(ChatList,MATCH($AJ5,ChatHeroList,0),2),"")</f>
        <v>Happy Memory</v>
      </c>
      <c r="CO14" s="5" t="str">
        <f t="array" ref="CO14">IF(calculator!$I$5="",INDEX(ChatList,MATCH($AJ5,ChatHeroList,0),2),"")</f>
        <v>Happy Memory</v>
      </c>
      <c r="CP14" s="5" t="str">
        <f t="array" ref="CP14">IF(calculator!$I$5="",INDEX(ChatList,MATCH($AJ5,ChatHeroList,0),2),"")</f>
        <v>Happy Memory</v>
      </c>
      <c r="CQ14" s="5" t="str">
        <f t="array" ref="CQ14">IF(calculator!$I$5="",INDEX(ChatList,MATCH($AJ5,ChatHeroList,0),2),"")</f>
        <v>Happy Memory</v>
      </c>
      <c r="CR14" s="5" t="str">
        <f t="array" ref="CR14">IF(calculator!$I$5="",INDEX(ChatList,MATCH($AJ5,ChatHeroList,0),2),"")</f>
        <v>Happy Memory</v>
      </c>
      <c r="CS14" s="5" t="str">
        <f t="array" ref="CS14">IF(calculator!$I$5="",INDEX(ChatList,MATCH($AJ5,ChatHeroList,0),2),"")</f>
        <v>Happy Memory</v>
      </c>
      <c r="CT14" s="5" t="str">
        <f t="array" ref="CT14">IF(calculator!$I$5="",INDEX(ChatList,MATCH($AJ5,ChatHeroList,0),2),"")</f>
        <v>Happy Memory</v>
      </c>
      <c r="CU14" s="5" t="str">
        <f t="array" ref="CU14">IF(calculator!$I$5="",INDEX(ChatList,MATCH($AJ5,ChatHeroList,0),2),"")</f>
        <v>Happy Memory</v>
      </c>
      <c r="CV14" s="5" t="str">
        <f t="array" ref="CV14">IF(calculator!$I$5="",INDEX(ChatList,MATCH($AJ5,ChatHeroList,0),2),"")</f>
        <v>Happy Memory</v>
      </c>
      <c r="CW14" s="5" t="str">
        <f t="array" ref="CW14">IF(calculator!$I$5="",INDEX(ChatList,MATCH($AJ5,ChatHeroList,0),2),"")</f>
        <v>Happy Memory</v>
      </c>
      <c r="CX14" s="5" t="str">
        <f t="array" ref="CX14">IF(calculator!$I$5="",INDEX(ChatList,MATCH($AJ5,ChatHeroList,0),2),"")</f>
        <v>Happy Memory</v>
      </c>
      <c r="CY14" s="5" t="str">
        <f t="array" ref="CY14">IF(calculator!$I$5="",INDEX(ChatList,MATCH($AJ5,ChatHeroList,0),2),"")</f>
        <v>Happy Memory</v>
      </c>
      <c r="CZ14" s="5" t="str">
        <f t="array" ref="CZ14">IF(calculator!$I$5="",INDEX(ChatList,MATCH($AJ5,ChatHeroList,0),2),"")</f>
        <v>Happy Memory</v>
      </c>
      <c r="DA14" s="5" t="str">
        <f t="array" ref="DA14">IF(calculator!$I$5="",INDEX(ChatList,MATCH($AJ5,ChatHeroList,0),2),"")</f>
        <v>Happy Memory</v>
      </c>
      <c r="DB14" s="5" t="str">
        <f t="array" ref="DB14">IF(calculator!$I$5="",INDEX(ChatList,MATCH($AJ5,ChatHeroList,0),2),"")</f>
        <v>Happy Memory</v>
      </c>
      <c r="DC14" s="5" t="str">
        <f t="array" ref="DC14">IF(calculator!$I$5="",INDEX(ChatList,MATCH($AJ5,ChatHeroList,0),2),"")</f>
        <v>Happy Memory</v>
      </c>
      <c r="DD14" s="5" t="str">
        <f t="array" ref="DD14">IF(calculator!$I$5="",INDEX(ChatList,MATCH($AJ5,ChatHeroList,0),2),"")</f>
        <v>Happy Memory</v>
      </c>
      <c r="DE14" s="5" t="str">
        <f t="array" ref="DE14">IF(calculator!$I$5="",INDEX(ChatList,MATCH($AJ5,ChatHeroList,0),2),"")</f>
        <v>Happy Memory</v>
      </c>
      <c r="DF14" s="5" t="str">
        <f t="array" ref="DF14">IF(calculator!$I$5="",INDEX(ChatList,MATCH($AJ5,ChatHeroList,0),2),"")</f>
        <v>Happy Memory</v>
      </c>
      <c r="DG14" s="5" t="str">
        <f t="array" ref="DG14">IF(calculator!$I$5="",INDEX(ChatList,MATCH($AJ5,ChatHeroList,0),2),"")</f>
        <v>Happy Memory</v>
      </c>
      <c r="DH14" s="5" t="str">
        <f t="array" ref="DH14">IF(calculator!$I$5="",INDEX(ChatList,MATCH($AJ5,ChatHeroList,0),2),"")</f>
        <v>Happy Memory</v>
      </c>
      <c r="DI14" s="5" t="str">
        <f t="array" ref="DI14">IF(calculator!$I$5="",INDEX(ChatList,MATCH($AJ5,ChatHeroList,0),2),"")</f>
        <v>Happy Memory</v>
      </c>
      <c r="DJ14" s="5" t="str">
        <f t="array" ref="DJ14">IF(calculator!$I$5="",INDEX(ChatList,MATCH($AJ5,ChatHeroList,0),2),"")</f>
        <v>Happy Memory</v>
      </c>
      <c r="DK14" s="5" t="str">
        <f t="array" ref="DK14">IF(calculator!$I$5="",INDEX(ChatList,MATCH($AJ5,ChatHeroList,0),2),"")</f>
        <v>Happy Memory</v>
      </c>
      <c r="DL14" s="5" t="str">
        <f t="array" ref="DL14">IF(calculator!$I$5="",INDEX(ChatList,MATCH($AJ5,ChatHeroList,0),2),"")</f>
        <v>Happy Memory</v>
      </c>
      <c r="DM14" s="5" t="str">
        <f t="array" ref="DM14">IF(calculator!$I$5="",INDEX(ChatList,MATCH($AJ5,ChatHeroList,0),2),"")</f>
        <v>Happy Memory</v>
      </c>
      <c r="DN14" s="5" t="str">
        <f t="array" ref="DN14">IF(calculator!$I$5="",INDEX(ChatList,MATCH($AJ5,ChatHeroList,0),2),"")</f>
        <v>Happy Memory</v>
      </c>
      <c r="DO14" s="5" t="str">
        <f t="array" ref="DO14">IF(calculator!$I$5="",INDEX(ChatList,MATCH($AJ5,ChatHeroList,0),2),"")</f>
        <v>Happy Memory</v>
      </c>
      <c r="DP14" s="5" t="str">
        <f t="array" ref="DP14">IF(calculator!$I$5="",INDEX(ChatList,MATCH($AJ5,ChatHeroList,0),2),"")</f>
        <v>Happy Memory</v>
      </c>
      <c r="DQ14" s="5" t="str">
        <f t="array" ref="DQ14">IF(calculator!$I$5="",INDEX(ChatList,MATCH($AJ5,ChatHeroList,0),2),"")</f>
        <v>Happy Memory</v>
      </c>
      <c r="DR14" s="5" t="str">
        <f t="array" ref="DR14">IF(calculator!$I$5="",INDEX(ChatList,MATCH($AJ5,ChatHeroList,0),2),"")</f>
        <v>Happy Memory</v>
      </c>
      <c r="DS14" s="5" t="str">
        <f t="array" ref="DS14">IF(calculator!$I$5="",INDEX(ChatList,MATCH($AJ5,ChatHeroList,0),2),"")</f>
        <v>Happy Memory</v>
      </c>
      <c r="DT14" s="5" t="str">
        <f t="array" ref="DT14">IF(calculator!$I$5="",INDEX(ChatList,MATCH($AJ5,ChatHeroList,0),2),"")</f>
        <v>Happy Memory</v>
      </c>
      <c r="DU14" s="5" t="str">
        <f t="array" ref="DU14">IF(calculator!$I$5="",INDEX(ChatList,MATCH($AJ5,ChatHeroList,0),2),"")</f>
        <v>Happy Memory</v>
      </c>
      <c r="DV14" s="5" t="str">
        <f t="array" ref="DV14">IF(calculator!$I$5="",INDEX(ChatList,MATCH($AJ5,ChatHeroList,0),2),"")</f>
        <v>Happy Memory</v>
      </c>
      <c r="DW14" s="5" t="str">
        <f t="array" ref="DW14">IF(calculator!$I$5="",INDEX(ChatList,MATCH($AJ5,ChatHeroList,0),2),"")</f>
        <v>Happy Memory</v>
      </c>
      <c r="DX14" s="5" t="str">
        <f t="array" ref="DX14">IF(calculator!$I$5="",INDEX(ChatList,MATCH($AJ5,ChatHeroList,0),2),"")</f>
        <v>Happy Memory</v>
      </c>
      <c r="DY14" s="5" t="str">
        <f t="array" ref="DY14">IF(calculator!$I$5="",INDEX(ChatList,MATCH($AJ5,ChatHeroList,0),2),"")</f>
        <v>Happy Memory</v>
      </c>
      <c r="DZ14" s="5" t="str">
        <f t="array" ref="DZ14">IF(calculator!$I$5="",INDEX(ChatList,MATCH($AJ5,ChatHeroList,0),2),"")</f>
        <v>Happy Memory</v>
      </c>
      <c r="EA14" s="5" t="str">
        <f t="array" ref="EA14">IF(calculator!$I$5="",INDEX(ChatList,MATCH($AJ5,ChatHeroList,0),2),"")</f>
        <v>Happy Memory</v>
      </c>
      <c r="EB14" s="5" t="str">
        <f t="array" ref="EB14">IF(calculator!$I$5="",INDEX(ChatList,MATCH($AJ5,ChatHeroList,0),2),"")</f>
        <v>Happy Memory</v>
      </c>
      <c r="EC14" s="5" t="str">
        <f t="array" ref="EC14">IF(calculator!$I$5="",INDEX(ChatList,MATCH($AJ5,ChatHeroList,0),2),"")</f>
        <v>Happy Memory</v>
      </c>
      <c r="ED14" s="5" t="str">
        <f t="array" ref="ED14">IF(calculator!$I$5="",INDEX(ChatList,MATCH($AJ5,ChatHeroList,0),2),"")</f>
        <v>Happy Memory</v>
      </c>
      <c r="EE14" s="5" t="str">
        <f t="array" ref="EE14">IF(calculator!$I$5="",INDEX(ChatList,MATCH($AJ5,ChatHeroList,0),2),"")</f>
        <v>Happy Memory</v>
      </c>
      <c r="EF14" s="5" t="str">
        <f t="array" ref="EF14">IF(calculator!$I$5="",INDEX(ChatList,MATCH($AJ5,ChatHeroList,0),2),"")</f>
        <v>Happy Memory</v>
      </c>
      <c r="EG14" s="5" t="str">
        <f t="array" ref="EG14">IF(calculator!$I$5="",INDEX(ChatList,MATCH($AJ5,ChatHeroList,0),2),"")</f>
        <v>Happy Memory</v>
      </c>
      <c r="EH14" s="5" t="str">
        <f t="array" ref="EH14">IF(calculator!$I$5="",INDEX(ChatList,MATCH($AJ5,ChatHeroList,0),2),"")</f>
        <v>Happy Memory</v>
      </c>
      <c r="EI14" s="5" t="str">
        <f t="array" ref="EI14">IF(calculator!$I$5="",INDEX(ChatList,MATCH($AJ5,ChatHeroList,0),2),"")</f>
        <v>Happy Memory</v>
      </c>
      <c r="EJ14" s="5" t="str">
        <f t="array" ref="EJ14">IF(calculator!$I$5="",INDEX(ChatList,MATCH($AJ5,ChatHeroList,0),2),"")</f>
        <v>Happy Memory</v>
      </c>
      <c r="EK14" s="5" t="str">
        <f t="array" ref="EK14">IF(calculator!$I$5="",INDEX(ChatList,MATCH($AJ5,ChatHeroList,0),2),"")</f>
        <v>Happy Memory</v>
      </c>
      <c r="EL14" s="5" t="str">
        <f t="array" ref="EL14">IF(calculator!$I$5="",INDEX(ChatList,MATCH($AJ5,ChatHeroList,0),2),"")</f>
        <v>Happy Memory</v>
      </c>
      <c r="EM14" s="5" t="str">
        <f t="array" ref="EM14">IF(calculator!$I$5="",INDEX(ChatList,MATCH($AJ5,ChatHeroList,0),2),"")</f>
        <v>Happy Memory</v>
      </c>
      <c r="EN14" s="5" t="str">
        <f t="array" ref="EN14">IF(calculator!$I$5="",INDEX(ChatList,MATCH($AJ5,ChatHeroList,0),2),"")</f>
        <v>Happy Memory</v>
      </c>
      <c r="EO14" s="5" t="str">
        <f t="array" ref="EO14">IF(calculator!$I$5="",INDEX(ChatList,MATCH($AJ5,ChatHeroList,0),2),"")</f>
        <v>Happy Memory</v>
      </c>
      <c r="EP14" s="5" t="str">
        <f t="array" ref="EP14">IF(calculator!$I$5="",INDEX(ChatList,MATCH($AJ5,ChatHeroList,0),2),"")</f>
        <v>Happy Memory</v>
      </c>
      <c r="EQ14" s="5" t="str">
        <f t="array" ref="EQ14">IF(calculator!$I$5="",INDEX(ChatList,MATCH($AJ5,ChatHeroList,0),2),"")</f>
        <v>Happy Memory</v>
      </c>
      <c r="ER14" s="5" t="str">
        <f t="array" ref="ER14">IF(calculator!$I$5="",INDEX(ChatList,MATCH($AJ5,ChatHeroList,0),2),"")</f>
        <v>Happy Memory</v>
      </c>
      <c r="ES14" s="5" t="str">
        <f t="array" ref="ES14">IF(calculator!$I$5="",INDEX(ChatList,MATCH($AJ5,ChatHeroList,0),2),"")</f>
        <v>Happy Memory</v>
      </c>
      <c r="ET14" s="5" t="str">
        <f t="array" ref="ET14">IF(calculator!$I$5="",INDEX(ChatList,MATCH($AJ5,ChatHeroList,0),2),"")</f>
        <v>Happy Memory</v>
      </c>
      <c r="EU14" s="5" t="str">
        <f t="array" ref="EU14">IF(calculator!$I$5="",INDEX(ChatList,MATCH($AJ5,ChatHeroList,0),2),"")</f>
        <v>Happy Memory</v>
      </c>
      <c r="EV14" s="5" t="str">
        <f t="array" ref="EV14">IF(calculator!$I$5="",INDEX(ChatList,MATCH($AJ5,ChatHeroList,0),2),"")</f>
        <v>Happy Memory</v>
      </c>
      <c r="EW14" s="5" t="str">
        <f t="array" ref="EW14">IF(calculator!$I$5="",INDEX(ChatList,MATCH($AJ5,ChatHeroList,0),2),"")</f>
        <v>Happy Memory</v>
      </c>
      <c r="EX14" s="5" t="str">
        <f t="array" ref="EX14">IF(calculator!$I$5="",INDEX(ChatList,MATCH($AJ5,ChatHeroList,0),2),"")</f>
        <v>Happy Memory</v>
      </c>
      <c r="EY14" s="5" t="str">
        <f t="array" ref="EY14">IF(calculator!$I$5="",INDEX(ChatList,MATCH($AJ5,ChatHeroList,0),2),"")</f>
        <v>Happy Memory</v>
      </c>
      <c r="EZ14" s="5" t="str">
        <f t="array" ref="EZ14">IF(calculator!$I$5="",INDEX(ChatList,MATCH($AJ5,ChatHeroList,0),2),"")</f>
        <v>Happy Memory</v>
      </c>
      <c r="FA14" s="5" t="str">
        <f t="array" ref="FA14">IF(calculator!$I$5="",INDEX(ChatList,MATCH($AJ5,ChatHeroList,0),2),"")</f>
        <v>Happy Memory</v>
      </c>
      <c r="FB14" s="5" t="str">
        <f t="array" ref="FB14">IF(calculator!$I$5="",INDEX(ChatList,MATCH($AJ5,ChatHeroList,0),2),"")</f>
        <v>Happy Memory</v>
      </c>
    </row>
    <row r="15" spans="1:158">
      <c r="A15" s="80" t="str">
        <v>Azalea</v>
      </c>
      <c r="B15" s="142" t="e">
        <f ca="1"/>
        <v>#NAME?</v>
      </c>
      <c r="D15" s="23" t="s">
        <v>139</v>
      </c>
      <c r="E15" t="e">
        <f t="shared" ca="1" si="1"/>
        <v>#NAME?</v>
      </c>
      <c r="F15" s="143">
        <f t="array" ref="F15">IF(calculator!$I$5="",INDEX(VeryBigTable,MATCH(F$1,VeryBigTableHeroes,0),MATCH(INDEX(ChatList,MATCH($D15,ChatHeroList,0),1),VeryBigTableChatRow)),"")</f>
        <v>2</v>
      </c>
      <c r="G15" s="143">
        <f t="array" ref="G15">IF(calculator!$I$5="",INDEX(VeryBigTable,MATCH(G$1,VeryBigTableHeroes,0),MATCH(INDEX(ChatList,MATCH($D15,ChatHeroList,0),1),VeryBigTableChatRow)),"")</f>
        <v>-3</v>
      </c>
      <c r="H15" s="143">
        <f t="array" ref="H15">IF(calculator!$I$5="",INDEX(VeryBigTable,MATCH(H$1,VeryBigTableHeroes,0),MATCH(INDEX(ChatList,MATCH($D15,ChatHeroList,0),1),VeryBigTableChatRow)),"")</f>
        <v>3</v>
      </c>
      <c r="I15" s="143">
        <f>IF(calculator!$I$5="",SUM(F15:H15),"")</f>
        <v>2</v>
      </c>
      <c r="J15" s="23" t="s">
        <v>139</v>
      </c>
      <c r="K15" s="23" t="e">
        <f t="shared" ca="1" si="2"/>
        <v>#NAME?</v>
      </c>
      <c r="L15" s="23" t="e">
        <f t="array" ref="L15">IF(calculator!$I$5="",INDEX(VeryBigTable,MATCH(L$1,VeryBigTableHeroes,0),MATCH(INDEX(ChatList,MATCH($J15,ChatHeroList,0),2),VeryBigTableChatRow)),"")</f>
        <v>#N/A</v>
      </c>
      <c r="M15" s="23" t="e">
        <f t="array" ref="M15">IF(calculator!$I$5="",INDEX(VeryBigTable,MATCH(M$1,VeryBigTableHeroes,0),MATCH(INDEX(ChatList,MATCH($J15,ChatHeroList,0),2),VeryBigTableChatRow)),"")</f>
        <v>#N/A</v>
      </c>
      <c r="N15" s="23" t="e">
        <f t="array" ref="N15">IF(calculator!$I$5="",INDEX(VeryBigTable,MATCH(N$1,VeryBigTableHeroes,0),MATCH(INDEX(ChatList,MATCH($J15,ChatHeroList,0),2),VeryBigTableChatRow)),"")</f>
        <v>#N/A</v>
      </c>
      <c r="O15" s="23" t="e">
        <f>IF(calculator!$I$5="",SUM(L15:N15),"")</f>
        <v>#N/A</v>
      </c>
      <c r="P15" s="149" t="s">
        <v>158</v>
      </c>
      <c r="Q15" s="125" t="e">
        <f ca="1">_xludf.CONCAT(P15,"2")</f>
        <v>#NAME?</v>
      </c>
      <c r="R15" s="149">
        <f t="array" ref="R15">IF(calculator!$I$5="",INDEX(VeryBigTable,MATCH(R$1,VeryBigTableHeroes,0),MATCH(INDEX(ChatList,MATCH($P15,ChatHeroList,0),2),VeryBigTableChatRow)),"")</f>
        <v>3</v>
      </c>
      <c r="S15" s="149">
        <f t="array" ref="S15">IF(calculator!$I$5="",INDEX(VeryBigTable,MATCH(S$1,VeryBigTableHeroes,0),MATCH(INDEX(ChatList,MATCH($P15,ChatHeroList,0),2),VeryBigTableChatRow)),"")</f>
        <v>-2</v>
      </c>
      <c r="T15" s="149">
        <f t="array" ref="T15">IF(calculator!$I$5="",INDEX(VeryBigTable,MATCH(T$1,VeryBigTableHeroes,0),MATCH(INDEX(ChatList,MATCH($P15,ChatHeroList,0),2),VeryBigTableChatRow)),"")</f>
        <v>-5</v>
      </c>
      <c r="U15" s="149">
        <f>IF(calculator!$I$5="",SUM(R15:T15),"")</f>
        <v>-4</v>
      </c>
      <c r="V15" s="5">
        <f>LARGE(Total,2)</f>
        <v>9</v>
      </c>
      <c r="W15" s="5" t="b">
        <f t="shared" ref="W15:W17" si="4">V14=V15</f>
        <v>1</v>
      </c>
      <c r="X15" s="5">
        <f t="array" ref="X15">IF(W15,SMALL(IF(V15=Total,ROW(Total)-1),2),MATCH(V15,Total,0))</f>
        <v>5</v>
      </c>
      <c r="Y15" s="5" t="str">
        <f t="array" ref="Y15">INDEX(Chats,X15)</f>
        <v>Sad Memory</v>
      </c>
      <c r="Z15" s="17">
        <v>3</v>
      </c>
      <c r="AA15" s="5" t="str">
        <f t="array" ref="AA15">INDEX(Team,Z15)</f>
        <v>Iseria</v>
      </c>
      <c r="AB15" s="4" t="b">
        <f>Y15=Y14</f>
        <v>0</v>
      </c>
      <c r="AC15" s="5"/>
      <c r="AD15" s="5"/>
      <c r="AE15" s="151" t="str">
        <f ca="1">IFERROR(__xludf.DUMMYFUNCTION("""COMPUTED_VALUE"""),"MascotHazel")</f>
        <v>MascotHazel</v>
      </c>
      <c r="AF15" s="5" t="str">
        <f ca="1">IFERROR(__xludf.DUMMYFUNCTION("""COMPUTED_VALUE"""),"Tamarinne")</f>
        <v>Tamarinne</v>
      </c>
      <c r="AG15" s="17">
        <v>7</v>
      </c>
      <c r="AH15" s="171"/>
      <c r="AI15" s="134" t="str">
        <f t="shared" si="0"/>
        <v/>
      </c>
      <c r="AJ15" t="str">
        <f t="shared" si="3"/>
        <v>Iseria</v>
      </c>
      <c r="AK15" s="5" t="str">
        <f t="array" ref="AK15">IF(calculator!$I$5="",INDEX(ChatList,MATCH($AJ6,ChatHeroList,0),1),"")</f>
        <v>Sad Memory</v>
      </c>
      <c r="AL15" s="5" t="str">
        <f t="array" ref="AL15">IF(calculator!$I$5="",INDEX(ChatList,MATCH($AJ6,ChatHeroList,0),1),"")</f>
        <v>Sad Memory</v>
      </c>
      <c r="AM15" s="5" t="str">
        <f t="array" ref="AM15">IF(calculator!$I$5="",INDEX(ChatList,MATCH($AJ6,ChatHeroList,0),1),"")</f>
        <v>Sad Memory</v>
      </c>
      <c r="AN15" s="5" t="str">
        <f t="array" ref="AN15">IF(calculator!$I$5="",INDEX(ChatList,MATCH($AJ6,ChatHeroList,0),1),"")</f>
        <v>Sad Memory</v>
      </c>
      <c r="AO15" s="5" t="str">
        <f t="array" ref="AO15">IF(calculator!$I$5="",INDEX(ChatList,MATCH($AJ6,ChatHeroList,0),1),"")</f>
        <v>Sad Memory</v>
      </c>
      <c r="AP15" s="5" t="str">
        <f t="array" ref="AP15">IF(calculator!$I$5="",INDEX(ChatList,MATCH($AJ6,ChatHeroList,0),1),"")</f>
        <v>Sad Memory</v>
      </c>
      <c r="AQ15" s="5" t="str">
        <f t="array" ref="AQ15">IF(calculator!$I$5="",INDEX(ChatList,MATCH($AJ6,ChatHeroList,0),1),"")</f>
        <v>Sad Memory</v>
      </c>
      <c r="AR15" s="5" t="str">
        <f t="array" ref="AR15">IF(calculator!$I$5="",INDEX(ChatList,MATCH($AJ6,ChatHeroList,0),1),"")</f>
        <v>Sad Memory</v>
      </c>
      <c r="AS15" s="5" t="str">
        <f t="array" ref="AS15">IF(calculator!$I$5="",INDEX(ChatList,MATCH($AJ6,ChatHeroList,0),1),"")</f>
        <v>Sad Memory</v>
      </c>
      <c r="AT15" s="5" t="str">
        <f t="array" ref="AT15">IF(calculator!$I$5="",INDEX(ChatList,MATCH($AJ6,ChatHeroList,0),1),"")</f>
        <v>Sad Memory</v>
      </c>
      <c r="AU15" s="5" t="str">
        <f t="array" ref="AU15">IF(calculator!$I$5="",INDEX(ChatList,MATCH($AJ6,ChatHeroList,0),1),"")</f>
        <v>Sad Memory</v>
      </c>
      <c r="AV15" s="5" t="str">
        <f t="array" ref="AV15">IF(calculator!$I$5="",INDEX(ChatList,MATCH($AJ6,ChatHeroList,0),1),"")</f>
        <v>Sad Memory</v>
      </c>
      <c r="AW15" s="5" t="str">
        <f t="array" ref="AW15">IF(calculator!$I$5="",INDEX(ChatList,MATCH($AJ6,ChatHeroList,0),1),"")</f>
        <v>Sad Memory</v>
      </c>
      <c r="AX15" s="5" t="str">
        <f t="array" ref="AX15">IF(calculator!$I$5="",INDEX(ChatList,MATCH($AJ6,ChatHeroList,0),1),"")</f>
        <v>Sad Memory</v>
      </c>
      <c r="AY15" s="5" t="str">
        <f t="array" ref="AY15">IF(calculator!$I$5="",INDEX(ChatList,MATCH($AJ6,ChatHeroList,0),1),"")</f>
        <v>Sad Memory</v>
      </c>
      <c r="AZ15" s="5" t="str">
        <f t="array" ref="AZ15">IF(calculator!$I$5="",INDEX(ChatList,MATCH($AJ6,ChatHeroList,0),1),"")</f>
        <v>Sad Memory</v>
      </c>
      <c r="BA15" s="5" t="str">
        <f t="array" ref="BA15">IF(calculator!$I$5="",INDEX(ChatList,MATCH($AJ6,ChatHeroList,0),1),"")</f>
        <v>Sad Memory</v>
      </c>
      <c r="BB15" s="5" t="str">
        <f t="array" ref="BB15">IF(calculator!$I$5="",INDEX(ChatList,MATCH($AJ6,ChatHeroList,0),1),"")</f>
        <v>Sad Memory</v>
      </c>
      <c r="BC15" s="5" t="str">
        <f t="array" ref="BC15">IF(calculator!$I$5="",INDEX(ChatList,MATCH($AJ6,ChatHeroList,0),1),"")</f>
        <v>Sad Memory</v>
      </c>
      <c r="BD15" s="5" t="str">
        <f t="array" ref="BD15">IF(calculator!$I$5="",INDEX(ChatList,MATCH($AJ6,ChatHeroList,0),1),"")</f>
        <v>Sad Memory</v>
      </c>
      <c r="BE15" s="5" t="str">
        <f t="array" ref="BE15">IF(calculator!$I$5="",INDEX(ChatList,MATCH($AJ6,ChatHeroList,0),1),"")</f>
        <v>Sad Memory</v>
      </c>
      <c r="BF15" s="5" t="str">
        <f t="array" ref="BF15">IF(calculator!$I$5="",INDEX(ChatList,MATCH($AJ6,ChatHeroList,0),1),"")</f>
        <v>Sad Memory</v>
      </c>
      <c r="BG15" s="5" t="str">
        <f t="array" ref="BG15">IF(calculator!$I$5="",INDEX(ChatList,MATCH($AJ6,ChatHeroList,0),1),"")</f>
        <v>Sad Memory</v>
      </c>
      <c r="BH15" s="5" t="str">
        <f t="array" ref="BH15">IF(calculator!$I$5="",INDEX(ChatList,MATCH($AJ6,ChatHeroList,0),1),"")</f>
        <v>Sad Memory</v>
      </c>
      <c r="BI15" s="5" t="str">
        <f t="array" ref="BI15">IF(calculator!$I$5="",INDEX(ChatList,MATCH($AJ6,ChatHeroList,0),1),"")</f>
        <v>Sad Memory</v>
      </c>
      <c r="BJ15" s="5" t="str">
        <f t="array" ref="BJ15">IF(calculator!$I$5="",INDEX(ChatList,MATCH($AJ6,ChatHeroList,0),1),"")</f>
        <v>Sad Memory</v>
      </c>
      <c r="BK15" s="5" t="str">
        <f t="array" ref="BK15">IF(calculator!$I$5="",INDEX(ChatList,MATCH($AJ6,ChatHeroList,0),1),"")</f>
        <v>Sad Memory</v>
      </c>
      <c r="BL15" s="5" t="str">
        <f t="array" ref="BL15">IF(calculator!$I$5="",INDEX(ChatList,MATCH($AJ6,ChatHeroList,0),1),"")</f>
        <v>Sad Memory</v>
      </c>
      <c r="BM15" s="5" t="str">
        <f t="array" ref="BM15">IF(calculator!$I$5="",INDEX(ChatList,MATCH($AJ6,ChatHeroList,0),1),"")</f>
        <v>Sad Memory</v>
      </c>
      <c r="BN15" s="5" t="str">
        <f t="array" ref="BN15">IF(calculator!$I$5="",INDEX(ChatList,MATCH($AJ6,ChatHeroList,0),1),"")</f>
        <v>Sad Memory</v>
      </c>
      <c r="BO15" s="5" t="str">
        <f t="array" ref="BO15">IF(calculator!$I$5="",INDEX(ChatList,MATCH($AJ6,ChatHeroList,0),1),"")</f>
        <v>Sad Memory</v>
      </c>
      <c r="BP15" s="5" t="str">
        <f t="array" ref="BP15">IF(calculator!$I$5="",INDEX(ChatList,MATCH($AJ6,ChatHeroList,0),1),"")</f>
        <v>Sad Memory</v>
      </c>
      <c r="BQ15" s="5" t="str">
        <f t="array" ref="BQ15">IF(calculator!$I$5="",INDEX(ChatList,MATCH($AJ6,ChatHeroList,0),1),"")</f>
        <v>Sad Memory</v>
      </c>
      <c r="BR15" s="5" t="str">
        <f t="array" ref="BR15">IF(calculator!$I$5="",INDEX(ChatList,MATCH($AJ6,ChatHeroList,0),1),"")</f>
        <v>Sad Memory</v>
      </c>
      <c r="BS15" s="5" t="str">
        <f t="array" ref="BS15">IF(calculator!$I$5="",INDEX(ChatList,MATCH($AJ6,ChatHeroList,0),1),"")</f>
        <v>Sad Memory</v>
      </c>
      <c r="BT15" s="5" t="str">
        <f t="array" ref="BT15">IF(calculator!$I$5="",INDEX(ChatList,MATCH($AJ6,ChatHeroList,0),1),"")</f>
        <v>Sad Memory</v>
      </c>
      <c r="BU15" s="5" t="str">
        <f t="array" ref="BU15">IF(calculator!$I$5="",INDEX(ChatList,MATCH($AJ6,ChatHeroList,0),1),"")</f>
        <v>Sad Memory</v>
      </c>
      <c r="BV15" s="5" t="str">
        <f t="array" ref="BV15">IF(calculator!$I$5="",INDEX(ChatList,MATCH($AJ6,ChatHeroList,0),1),"")</f>
        <v>Sad Memory</v>
      </c>
      <c r="BW15" s="5" t="str">
        <f t="array" ref="BW15">IF(calculator!$I$5="",INDEX(ChatList,MATCH($AJ6,ChatHeroList,0),1),"")</f>
        <v>Sad Memory</v>
      </c>
      <c r="BX15" s="5" t="str">
        <f t="array" ref="BX15">IF(calculator!$I$5="",INDEX(ChatList,MATCH($AJ6,ChatHeroList,0),1),"")</f>
        <v>Sad Memory</v>
      </c>
      <c r="BY15" s="5" t="str">
        <f t="array" ref="BY15">IF(calculator!$I$5="",INDEX(ChatList,MATCH($AJ6,ChatHeroList,0),1),"")</f>
        <v>Sad Memory</v>
      </c>
      <c r="BZ15" s="5" t="str">
        <f t="array" ref="BZ15">IF(calculator!$I$5="",INDEX(ChatList,MATCH($AJ6,ChatHeroList,0),1),"")</f>
        <v>Sad Memory</v>
      </c>
      <c r="CA15" s="5" t="str">
        <f t="array" ref="CA15">IF(calculator!$I$5="",INDEX(ChatList,MATCH($AJ6,ChatHeroList,0),1),"")</f>
        <v>Sad Memory</v>
      </c>
      <c r="CB15" s="5" t="str">
        <f t="array" ref="CB15">IF(calculator!$I$5="",INDEX(ChatList,MATCH($AJ6,ChatHeroList,0),1),"")</f>
        <v>Sad Memory</v>
      </c>
      <c r="CC15" s="5" t="str">
        <f t="array" ref="CC15">IF(calculator!$I$5="",INDEX(ChatList,MATCH($AJ6,ChatHeroList,0),1),"")</f>
        <v>Sad Memory</v>
      </c>
      <c r="CD15" s="5" t="str">
        <f t="array" ref="CD15">IF(calculator!$I$5="",INDEX(ChatList,MATCH($AJ6,ChatHeroList,0),1),"")</f>
        <v>Sad Memory</v>
      </c>
      <c r="CE15" s="5" t="str">
        <f t="array" ref="CE15">IF(calculator!$I$5="",INDEX(ChatList,MATCH($AJ6,ChatHeroList,0),1),"")</f>
        <v>Sad Memory</v>
      </c>
      <c r="CF15" s="5" t="str">
        <f t="array" ref="CF15">IF(calculator!$I$5="",INDEX(ChatList,MATCH($AJ6,ChatHeroList,0),1),"")</f>
        <v>Sad Memory</v>
      </c>
      <c r="CG15" s="5" t="str">
        <f t="array" ref="CG15">IF(calculator!$I$5="",INDEX(ChatList,MATCH($AJ6,ChatHeroList,0),1),"")</f>
        <v>Sad Memory</v>
      </c>
      <c r="CH15" s="5" t="str">
        <f t="array" ref="CH15">IF(calculator!$I$5="",INDEX(ChatList,MATCH($AJ6,ChatHeroList,0),1),"")</f>
        <v>Sad Memory</v>
      </c>
      <c r="CI15" s="5" t="str">
        <f t="array" ref="CI15">IF(calculator!$I$5="",INDEX(ChatList,MATCH($AJ6,ChatHeroList,0),1),"")</f>
        <v>Sad Memory</v>
      </c>
      <c r="CJ15" s="5" t="str">
        <f t="array" ref="CJ15">IF(calculator!$I$5="",INDEX(ChatList,MATCH($AJ6,ChatHeroList,0),1),"")</f>
        <v>Sad Memory</v>
      </c>
      <c r="CK15" s="5" t="str">
        <f t="array" ref="CK15">IF(calculator!$I$5="",INDEX(ChatList,MATCH($AJ6,ChatHeroList,0),1),"")</f>
        <v>Sad Memory</v>
      </c>
      <c r="CL15" s="5" t="str">
        <f t="array" ref="CL15">IF(calculator!$I$5="",INDEX(ChatList,MATCH($AJ6,ChatHeroList,0),1),"")</f>
        <v>Sad Memory</v>
      </c>
      <c r="CM15" s="5" t="str">
        <f t="array" ref="CM15">IF(calculator!$I$5="",INDEX(ChatList,MATCH($AJ6,ChatHeroList,0),1),"")</f>
        <v>Sad Memory</v>
      </c>
      <c r="CN15" s="5" t="str">
        <f t="array" ref="CN15">IF(calculator!$I$5="",INDEX(ChatList,MATCH($AJ6,ChatHeroList,0),1),"")</f>
        <v>Sad Memory</v>
      </c>
      <c r="CO15" s="5" t="str">
        <f t="array" ref="CO15">IF(calculator!$I$5="",INDEX(ChatList,MATCH($AJ6,ChatHeroList,0),1),"")</f>
        <v>Sad Memory</v>
      </c>
      <c r="CP15" s="5" t="str">
        <f t="array" ref="CP15">IF(calculator!$I$5="",INDEX(ChatList,MATCH($AJ6,ChatHeroList,0),1),"")</f>
        <v>Sad Memory</v>
      </c>
      <c r="CQ15" s="5" t="str">
        <f t="array" ref="CQ15">IF(calculator!$I$5="",INDEX(ChatList,MATCH($AJ6,ChatHeroList,0),1),"")</f>
        <v>Sad Memory</v>
      </c>
      <c r="CR15" s="5" t="str">
        <f t="array" ref="CR15">IF(calculator!$I$5="",INDEX(ChatList,MATCH($AJ6,ChatHeroList,0),1),"")</f>
        <v>Sad Memory</v>
      </c>
      <c r="CS15" s="5" t="str">
        <f t="array" ref="CS15">IF(calculator!$I$5="",INDEX(ChatList,MATCH($AJ6,ChatHeroList,0),1),"")</f>
        <v>Sad Memory</v>
      </c>
      <c r="CT15" s="5" t="str">
        <f t="array" ref="CT15">IF(calculator!$I$5="",INDEX(ChatList,MATCH($AJ6,ChatHeroList,0),1),"")</f>
        <v>Sad Memory</v>
      </c>
      <c r="CU15" s="5" t="str">
        <f t="array" ref="CU15">IF(calculator!$I$5="",INDEX(ChatList,MATCH($AJ6,ChatHeroList,0),1),"")</f>
        <v>Sad Memory</v>
      </c>
      <c r="CV15" s="5" t="str">
        <f t="array" ref="CV15">IF(calculator!$I$5="",INDEX(ChatList,MATCH($AJ6,ChatHeroList,0),1),"")</f>
        <v>Sad Memory</v>
      </c>
      <c r="CW15" s="5" t="str">
        <f t="array" ref="CW15">IF(calculator!$I$5="",INDEX(ChatList,MATCH($AJ6,ChatHeroList,0),1),"")</f>
        <v>Sad Memory</v>
      </c>
      <c r="CX15" s="5" t="str">
        <f t="array" ref="CX15">IF(calculator!$I$5="",INDEX(ChatList,MATCH($AJ6,ChatHeroList,0),1),"")</f>
        <v>Sad Memory</v>
      </c>
      <c r="CY15" s="5" t="str">
        <f t="array" ref="CY15">IF(calculator!$I$5="",INDEX(ChatList,MATCH($AJ6,ChatHeroList,0),1),"")</f>
        <v>Sad Memory</v>
      </c>
      <c r="CZ15" s="5" t="str">
        <f t="array" ref="CZ15">IF(calculator!$I$5="",INDEX(ChatList,MATCH($AJ6,ChatHeroList,0),1),"")</f>
        <v>Sad Memory</v>
      </c>
      <c r="DA15" s="5" t="str">
        <f t="array" ref="DA15">IF(calculator!$I$5="",INDEX(ChatList,MATCH($AJ6,ChatHeroList,0),1),"")</f>
        <v>Sad Memory</v>
      </c>
      <c r="DB15" s="5" t="str">
        <f t="array" ref="DB15">IF(calculator!$I$5="",INDEX(ChatList,MATCH($AJ6,ChatHeroList,0),1),"")</f>
        <v>Sad Memory</v>
      </c>
      <c r="DC15" s="5" t="str">
        <f t="array" ref="DC15">IF(calculator!$I$5="",INDEX(ChatList,MATCH($AJ6,ChatHeroList,0),1),"")</f>
        <v>Sad Memory</v>
      </c>
      <c r="DD15" s="5" t="str">
        <f t="array" ref="DD15">IF(calculator!$I$5="",INDEX(ChatList,MATCH($AJ6,ChatHeroList,0),1),"")</f>
        <v>Sad Memory</v>
      </c>
      <c r="DE15" s="5" t="str">
        <f t="array" ref="DE15">IF(calculator!$I$5="",INDEX(ChatList,MATCH($AJ6,ChatHeroList,0),1),"")</f>
        <v>Sad Memory</v>
      </c>
      <c r="DF15" s="5" t="str">
        <f t="array" ref="DF15">IF(calculator!$I$5="",INDEX(ChatList,MATCH($AJ6,ChatHeroList,0),1),"")</f>
        <v>Sad Memory</v>
      </c>
      <c r="DG15" s="5" t="str">
        <f t="array" ref="DG15">IF(calculator!$I$5="",INDEX(ChatList,MATCH($AJ6,ChatHeroList,0),1),"")</f>
        <v>Sad Memory</v>
      </c>
      <c r="DH15" s="5" t="str">
        <f t="array" ref="DH15">IF(calculator!$I$5="",INDEX(ChatList,MATCH($AJ6,ChatHeroList,0),1),"")</f>
        <v>Sad Memory</v>
      </c>
      <c r="DI15" s="5" t="str">
        <f t="array" ref="DI15">IF(calculator!$I$5="",INDEX(ChatList,MATCH($AJ6,ChatHeroList,0),1),"")</f>
        <v>Sad Memory</v>
      </c>
      <c r="DJ15" s="5" t="str">
        <f t="array" ref="DJ15">IF(calculator!$I$5="",INDEX(ChatList,MATCH($AJ6,ChatHeroList,0),1),"")</f>
        <v>Sad Memory</v>
      </c>
      <c r="DK15" s="5" t="str">
        <f t="array" ref="DK15">IF(calculator!$I$5="",INDEX(ChatList,MATCH($AJ6,ChatHeroList,0),1),"")</f>
        <v>Sad Memory</v>
      </c>
      <c r="DL15" s="5" t="str">
        <f t="array" ref="DL15">IF(calculator!$I$5="",INDEX(ChatList,MATCH($AJ6,ChatHeroList,0),1),"")</f>
        <v>Sad Memory</v>
      </c>
      <c r="DM15" s="5" t="str">
        <f t="array" ref="DM15">IF(calculator!$I$5="",INDEX(ChatList,MATCH($AJ6,ChatHeroList,0),1),"")</f>
        <v>Sad Memory</v>
      </c>
      <c r="DN15" s="5" t="str">
        <f t="array" ref="DN15">IF(calculator!$I$5="",INDEX(ChatList,MATCH($AJ6,ChatHeroList,0),1),"")</f>
        <v>Sad Memory</v>
      </c>
      <c r="DO15" s="5" t="str">
        <f t="array" ref="DO15">IF(calculator!$I$5="",INDEX(ChatList,MATCH($AJ6,ChatHeroList,0),1),"")</f>
        <v>Sad Memory</v>
      </c>
      <c r="DP15" s="5" t="str">
        <f t="array" ref="DP15">IF(calculator!$I$5="",INDEX(ChatList,MATCH($AJ6,ChatHeroList,0),1),"")</f>
        <v>Sad Memory</v>
      </c>
      <c r="DQ15" s="5" t="str">
        <f t="array" ref="DQ15">IF(calculator!$I$5="",INDEX(ChatList,MATCH($AJ6,ChatHeroList,0),1),"")</f>
        <v>Sad Memory</v>
      </c>
      <c r="DR15" s="5" t="str">
        <f t="array" ref="DR15">IF(calculator!$I$5="",INDEX(ChatList,MATCH($AJ6,ChatHeroList,0),1),"")</f>
        <v>Sad Memory</v>
      </c>
      <c r="DS15" s="5" t="str">
        <f t="array" ref="DS15">IF(calculator!$I$5="",INDEX(ChatList,MATCH($AJ6,ChatHeroList,0),1),"")</f>
        <v>Sad Memory</v>
      </c>
      <c r="DT15" s="5" t="str">
        <f t="array" ref="DT15">IF(calculator!$I$5="",INDEX(ChatList,MATCH($AJ6,ChatHeroList,0),1),"")</f>
        <v>Sad Memory</v>
      </c>
      <c r="DU15" s="5" t="str">
        <f t="array" ref="DU15">IF(calculator!$I$5="",INDEX(ChatList,MATCH($AJ6,ChatHeroList,0),1),"")</f>
        <v>Sad Memory</v>
      </c>
      <c r="DV15" s="5" t="str">
        <f t="array" ref="DV15">IF(calculator!$I$5="",INDEX(ChatList,MATCH($AJ6,ChatHeroList,0),1),"")</f>
        <v>Sad Memory</v>
      </c>
      <c r="DW15" s="5" t="str">
        <f t="array" ref="DW15">IF(calculator!$I$5="",INDEX(ChatList,MATCH($AJ6,ChatHeroList,0),1),"")</f>
        <v>Sad Memory</v>
      </c>
      <c r="DX15" s="5" t="str">
        <f t="array" ref="DX15">IF(calculator!$I$5="",INDEX(ChatList,MATCH($AJ6,ChatHeroList,0),1),"")</f>
        <v>Sad Memory</v>
      </c>
      <c r="DY15" s="5" t="str">
        <f t="array" ref="DY15">IF(calculator!$I$5="",INDEX(ChatList,MATCH($AJ6,ChatHeroList,0),1),"")</f>
        <v>Sad Memory</v>
      </c>
      <c r="DZ15" s="5" t="str">
        <f t="array" ref="DZ15">IF(calculator!$I$5="",INDEX(ChatList,MATCH($AJ6,ChatHeroList,0),1),"")</f>
        <v>Sad Memory</v>
      </c>
      <c r="EA15" s="5" t="str">
        <f t="array" ref="EA15">IF(calculator!$I$5="",INDEX(ChatList,MATCH($AJ6,ChatHeroList,0),1),"")</f>
        <v>Sad Memory</v>
      </c>
      <c r="EB15" s="5" t="str">
        <f t="array" ref="EB15">IF(calculator!$I$5="",INDEX(ChatList,MATCH($AJ6,ChatHeroList,0),1),"")</f>
        <v>Sad Memory</v>
      </c>
      <c r="EC15" s="5" t="str">
        <f t="array" ref="EC15">IF(calculator!$I$5="",INDEX(ChatList,MATCH($AJ6,ChatHeroList,0),1),"")</f>
        <v>Sad Memory</v>
      </c>
      <c r="ED15" s="5" t="str">
        <f t="array" ref="ED15">IF(calculator!$I$5="",INDEX(ChatList,MATCH($AJ6,ChatHeroList,0),1),"")</f>
        <v>Sad Memory</v>
      </c>
      <c r="EE15" s="5" t="str">
        <f t="array" ref="EE15">IF(calculator!$I$5="",INDEX(ChatList,MATCH($AJ6,ChatHeroList,0),1),"")</f>
        <v>Sad Memory</v>
      </c>
      <c r="EF15" s="5" t="str">
        <f t="array" ref="EF15">IF(calculator!$I$5="",INDEX(ChatList,MATCH($AJ6,ChatHeroList,0),1),"")</f>
        <v>Sad Memory</v>
      </c>
      <c r="EG15" s="5" t="str">
        <f t="array" ref="EG15">IF(calculator!$I$5="",INDEX(ChatList,MATCH($AJ6,ChatHeroList,0),1),"")</f>
        <v>Sad Memory</v>
      </c>
      <c r="EH15" s="5" t="str">
        <f t="array" ref="EH15">IF(calculator!$I$5="",INDEX(ChatList,MATCH($AJ6,ChatHeroList,0),1),"")</f>
        <v>Sad Memory</v>
      </c>
      <c r="EI15" s="5" t="str">
        <f t="array" ref="EI15">IF(calculator!$I$5="",INDEX(ChatList,MATCH($AJ6,ChatHeroList,0),1),"")</f>
        <v>Sad Memory</v>
      </c>
      <c r="EJ15" s="5" t="str">
        <f t="array" ref="EJ15">IF(calculator!$I$5="",INDEX(ChatList,MATCH($AJ6,ChatHeroList,0),1),"")</f>
        <v>Sad Memory</v>
      </c>
      <c r="EK15" s="5" t="str">
        <f t="array" ref="EK15">IF(calculator!$I$5="",INDEX(ChatList,MATCH($AJ6,ChatHeroList,0),1),"")</f>
        <v>Sad Memory</v>
      </c>
      <c r="EL15" s="5" t="str">
        <f t="array" ref="EL15">IF(calculator!$I$5="",INDEX(ChatList,MATCH($AJ6,ChatHeroList,0),1),"")</f>
        <v>Sad Memory</v>
      </c>
      <c r="EM15" s="5" t="str">
        <f t="array" ref="EM15">IF(calculator!$I$5="",INDEX(ChatList,MATCH($AJ6,ChatHeroList,0),1),"")</f>
        <v>Sad Memory</v>
      </c>
      <c r="EN15" s="5" t="str">
        <f t="array" ref="EN15">IF(calculator!$I$5="",INDEX(ChatList,MATCH($AJ6,ChatHeroList,0),1),"")</f>
        <v>Sad Memory</v>
      </c>
      <c r="EO15" s="5" t="str">
        <f t="array" ref="EO15">IF(calculator!$I$5="",INDEX(ChatList,MATCH($AJ6,ChatHeroList,0),1),"")</f>
        <v>Sad Memory</v>
      </c>
      <c r="EP15" s="5" t="str">
        <f t="array" ref="EP15">IF(calculator!$I$5="",INDEX(ChatList,MATCH($AJ6,ChatHeroList,0),1),"")</f>
        <v>Sad Memory</v>
      </c>
      <c r="EQ15" s="5" t="str">
        <f t="array" ref="EQ15">IF(calculator!$I$5="",INDEX(ChatList,MATCH($AJ6,ChatHeroList,0),1),"")</f>
        <v>Sad Memory</v>
      </c>
      <c r="ER15" s="5" t="str">
        <f t="array" ref="ER15">IF(calculator!$I$5="",INDEX(ChatList,MATCH($AJ6,ChatHeroList,0),1),"")</f>
        <v>Sad Memory</v>
      </c>
      <c r="ES15" s="5" t="str">
        <f t="array" ref="ES15">IF(calculator!$I$5="",INDEX(ChatList,MATCH($AJ6,ChatHeroList,0),1),"")</f>
        <v>Sad Memory</v>
      </c>
      <c r="ET15" s="5" t="str">
        <f t="array" ref="ET15">IF(calculator!$I$5="",INDEX(ChatList,MATCH($AJ6,ChatHeroList,0),1),"")</f>
        <v>Sad Memory</v>
      </c>
      <c r="EU15" s="5" t="str">
        <f t="array" ref="EU15">IF(calculator!$I$5="",INDEX(ChatList,MATCH($AJ6,ChatHeroList,0),1),"")</f>
        <v>Sad Memory</v>
      </c>
      <c r="EV15" s="5" t="str">
        <f t="array" ref="EV15">IF(calculator!$I$5="",INDEX(ChatList,MATCH($AJ6,ChatHeroList,0),1),"")</f>
        <v>Sad Memory</v>
      </c>
      <c r="EW15" s="5" t="str">
        <f t="array" ref="EW15">IF(calculator!$I$5="",INDEX(ChatList,MATCH($AJ6,ChatHeroList,0),1),"")</f>
        <v>Sad Memory</v>
      </c>
      <c r="EX15" s="5" t="str">
        <f t="array" ref="EX15">IF(calculator!$I$5="",INDEX(ChatList,MATCH($AJ6,ChatHeroList,0),1),"")</f>
        <v>Sad Memory</v>
      </c>
      <c r="EY15" s="5" t="str">
        <f t="array" ref="EY15">IF(calculator!$I$5="",INDEX(ChatList,MATCH($AJ6,ChatHeroList,0),1),"")</f>
        <v>Sad Memory</v>
      </c>
      <c r="EZ15" s="5" t="str">
        <f t="array" ref="EZ15">IF(calculator!$I$5="",INDEX(ChatList,MATCH($AJ6,ChatHeroList,0),1),"")</f>
        <v>Sad Memory</v>
      </c>
      <c r="FA15" s="5" t="str">
        <f t="array" ref="FA15">IF(calculator!$I$5="",INDEX(ChatList,MATCH($AJ6,ChatHeroList,0),1),"")</f>
        <v>Sad Memory</v>
      </c>
      <c r="FB15" s="5" t="str">
        <f t="array" ref="FB15">IF(calculator!$I$5="",INDEX(ChatList,MATCH($AJ6,ChatHeroList,0),1),"")</f>
        <v>Sad Memory</v>
      </c>
    </row>
    <row r="16" spans="1:158">
      <c r="A16" s="80" t="str">
        <v>Baal&amp;Sezan</v>
      </c>
      <c r="B16" s="142" t="e">
        <f ca="1"/>
        <v>#NAME?</v>
      </c>
      <c r="D16" s="23" t="s">
        <v>155</v>
      </c>
      <c r="E16" t="e">
        <f t="shared" ca="1" si="1"/>
        <v>#NAME?</v>
      </c>
      <c r="F16" s="143">
        <f t="array" ref="F16">IF(calculator!$I$5="",INDEX(VeryBigTable,MATCH(F$1,VeryBigTableHeroes,0),MATCH(INDEX(ChatList,MATCH($D16,ChatHeroList,0),1),VeryBigTableChatRow)),"")</f>
        <v>2</v>
      </c>
      <c r="G16" s="143">
        <f t="array" ref="G16">IF(calculator!$I$5="",INDEX(VeryBigTable,MATCH(G$1,VeryBigTableHeroes,0),MATCH(INDEX(ChatList,MATCH($D16,ChatHeroList,0),1),VeryBigTableChatRow)),"")</f>
        <v>5</v>
      </c>
      <c r="H16" s="143">
        <f t="array" ref="H16">IF(calculator!$I$5="",INDEX(VeryBigTable,MATCH(H$1,VeryBigTableHeroes,0),MATCH(INDEX(ChatList,MATCH($D16,ChatHeroList,0),1),VeryBigTableChatRow)),"")</f>
        <v>4</v>
      </c>
      <c r="I16" s="143">
        <f>IF(calculator!$I$5="",SUM(F16:H16),"")</f>
        <v>11</v>
      </c>
      <c r="J16" s="23" t="s">
        <v>155</v>
      </c>
      <c r="K16" s="23" t="e">
        <f t="shared" ca="1" si="2"/>
        <v>#NAME?</v>
      </c>
      <c r="L16" s="23">
        <f t="array" ref="L16">IF(calculator!$I$5="",INDEX(VeryBigTable,MATCH(L$1,VeryBigTableHeroes,0),MATCH(INDEX(ChatList,MATCH($J16,ChatHeroList,0),2),VeryBigTableChatRow)),"")</f>
        <v>2</v>
      </c>
      <c r="M16" s="23">
        <f t="array" ref="M16">IF(calculator!$I$5="",INDEX(VeryBigTable,MATCH(M$1,VeryBigTableHeroes,0),MATCH(INDEX(ChatList,MATCH($J16,ChatHeroList,0),2),VeryBigTableChatRow)),"")</f>
        <v>-3</v>
      </c>
      <c r="N16" s="23">
        <f t="array" ref="N16">IF(calculator!$I$5="",INDEX(VeryBigTable,MATCH(N$1,VeryBigTableHeroes,0),MATCH(INDEX(ChatList,MATCH($J16,ChatHeroList,0),2),VeryBigTableChatRow)),"")</f>
        <v>-1</v>
      </c>
      <c r="O16" s="23">
        <f>IF(calculator!$I$5="",SUM(L16:N16),"")</f>
        <v>-2</v>
      </c>
      <c r="P16" s="149" t="s">
        <v>58</v>
      </c>
      <c r="Q16" s="125" t="e">
        <f ca="1">_xludf.CONCAT(P16,"1")</f>
        <v>#NAME?</v>
      </c>
      <c r="R16" s="149">
        <f t="array" ref="R16">IF(calculator!$I$5="",INDEX(VeryBigTable,MATCH(R$1,VeryBigTableHeroes,0),MATCH(INDEX(ChatList,MATCH($P16,ChatHeroList,0),1),VeryBigTableChatRow)),"")</f>
        <v>2</v>
      </c>
      <c r="S16" s="149">
        <f t="array" ref="S16">IF(calculator!$I$5="",INDEX(VeryBigTable,MATCH(S$1,VeryBigTableHeroes,0),MATCH(INDEX(ChatList,MATCH($P16,ChatHeroList,0),1),VeryBigTableChatRow)),"")</f>
        <v>-3</v>
      </c>
      <c r="T16" s="149">
        <f t="array" ref="T16">IF(calculator!$I$5="",INDEX(VeryBigTable,MATCH(T$1,VeryBigTableHeroes,0),MATCH(INDEX(ChatList,MATCH($P16,ChatHeroList,0),1),VeryBigTableChatRow)),"")</f>
        <v>3</v>
      </c>
      <c r="U16" s="149">
        <f>IF(calculator!$I$5="",SUM(R16:T16),"")</f>
        <v>2</v>
      </c>
      <c r="V16" s="5">
        <f>LARGE(Total,3)</f>
        <v>6</v>
      </c>
      <c r="W16" s="5" t="b">
        <f t="shared" si="4"/>
        <v>0</v>
      </c>
      <c r="X16" s="5">
        <f t="array" ref="X16">IF(W16,SMALL(IF(V16=Total,ROW(Total)-1),2),MATCH(V16,Total,0))</f>
        <v>4</v>
      </c>
      <c r="Y16" s="5" t="str">
        <f t="array" ref="Y16">INDEX(Chats,X16)</f>
        <v>Happy Memory</v>
      </c>
      <c r="Z16" s="17">
        <v>2</v>
      </c>
      <c r="AA16" s="5" t="str">
        <f t="array" ref="AA16">INDEX(Team,Z16)</f>
        <v>Diene</v>
      </c>
      <c r="AB16" s="4" t="b">
        <f>OR(Y16=Y14,Y16=Y15)</f>
        <v>1</v>
      </c>
      <c r="AC16" s="5"/>
      <c r="AD16" s="5"/>
      <c r="AE16" s="151" t="str">
        <f ca="1">IFERROR(__xludf.DUMMYFUNCTION("""COMPUTED_VALUE"""),"Mercedes")</f>
        <v>Mercedes</v>
      </c>
      <c r="AF16" s="5" t="str">
        <f ca="1">IFERROR(__xludf.DUMMYFUNCTION("""COMPUTED_VALUE"""),"Wanda")</f>
        <v>Wanda</v>
      </c>
      <c r="AG16" s="17" t="s">
        <v>598</v>
      </c>
      <c r="AH16" s="171"/>
      <c r="AI16" s="134" t="str">
        <f t="shared" si="0"/>
        <v/>
      </c>
      <c r="AJ16" t="str">
        <f t="shared" si="3"/>
        <v>Iseria</v>
      </c>
      <c r="AK16" s="5" t="str">
        <f t="array" ref="AK16">IF(calculator!$I$5="",INDEX(ChatList,MATCH($AJ7,ChatHeroList,0),2),"")</f>
        <v>Advice</v>
      </c>
      <c r="AL16" s="5" t="str">
        <f t="array" ref="AL16">IF(calculator!$I$5="",INDEX(ChatList,MATCH($AJ7,ChatHeroList,0),2),"")</f>
        <v>Advice</v>
      </c>
      <c r="AM16" s="5" t="str">
        <f t="array" ref="AM16">IF(calculator!$I$5="",INDEX(ChatList,MATCH($AJ7,ChatHeroList,0),2),"")</f>
        <v>Advice</v>
      </c>
      <c r="AN16" s="5" t="str">
        <f t="array" ref="AN16">IF(calculator!$I$5="",INDEX(ChatList,MATCH($AJ7,ChatHeroList,0),2),"")</f>
        <v>Advice</v>
      </c>
      <c r="AO16" s="5" t="str">
        <f t="array" ref="AO16">IF(calculator!$I$5="",INDEX(ChatList,MATCH($AJ7,ChatHeroList,0),2),"")</f>
        <v>Advice</v>
      </c>
      <c r="AP16" s="5" t="str">
        <f t="array" ref="AP16">IF(calculator!$I$5="",INDEX(ChatList,MATCH($AJ7,ChatHeroList,0),2),"")</f>
        <v>Advice</v>
      </c>
      <c r="AQ16" s="5" t="str">
        <f t="array" ref="AQ16">IF(calculator!$I$5="",INDEX(ChatList,MATCH($AJ7,ChatHeroList,0),2),"")</f>
        <v>Advice</v>
      </c>
      <c r="AR16" s="5" t="str">
        <f t="array" ref="AR16">IF(calculator!$I$5="",INDEX(ChatList,MATCH($AJ7,ChatHeroList,0),2),"")</f>
        <v>Advice</v>
      </c>
      <c r="AS16" s="5" t="str">
        <f t="array" ref="AS16">IF(calculator!$I$5="",INDEX(ChatList,MATCH($AJ7,ChatHeroList,0),2),"")</f>
        <v>Advice</v>
      </c>
      <c r="AT16" s="5" t="str">
        <f t="array" ref="AT16">IF(calculator!$I$5="",INDEX(ChatList,MATCH($AJ7,ChatHeroList,0),2),"")</f>
        <v>Advice</v>
      </c>
      <c r="AU16" s="5" t="str">
        <f t="array" ref="AU16">IF(calculator!$I$5="",INDEX(ChatList,MATCH($AJ7,ChatHeroList,0),2),"")</f>
        <v>Advice</v>
      </c>
      <c r="AV16" s="5" t="str">
        <f t="array" ref="AV16">IF(calculator!$I$5="",INDEX(ChatList,MATCH($AJ7,ChatHeroList,0),2),"")</f>
        <v>Advice</v>
      </c>
      <c r="AW16" s="5" t="str">
        <f t="array" ref="AW16">IF(calculator!$I$5="",INDEX(ChatList,MATCH($AJ7,ChatHeroList,0),2),"")</f>
        <v>Advice</v>
      </c>
      <c r="AX16" s="5" t="str">
        <f t="array" ref="AX16">IF(calculator!$I$5="",INDEX(ChatList,MATCH($AJ7,ChatHeroList,0),2),"")</f>
        <v>Advice</v>
      </c>
      <c r="AY16" s="5" t="str">
        <f t="array" ref="AY16">IF(calculator!$I$5="",INDEX(ChatList,MATCH($AJ7,ChatHeroList,0),2),"")</f>
        <v>Advice</v>
      </c>
      <c r="AZ16" s="5" t="str">
        <f t="array" ref="AZ16">IF(calculator!$I$5="",INDEX(ChatList,MATCH($AJ7,ChatHeroList,0),2),"")</f>
        <v>Advice</v>
      </c>
      <c r="BA16" s="5" t="str">
        <f t="array" ref="BA16">IF(calculator!$I$5="",INDEX(ChatList,MATCH($AJ7,ChatHeroList,0),2),"")</f>
        <v>Advice</v>
      </c>
      <c r="BB16" s="5" t="str">
        <f t="array" ref="BB16">IF(calculator!$I$5="",INDEX(ChatList,MATCH($AJ7,ChatHeroList,0),2),"")</f>
        <v>Advice</v>
      </c>
      <c r="BC16" s="5" t="str">
        <f t="array" ref="BC16">IF(calculator!$I$5="",INDEX(ChatList,MATCH($AJ7,ChatHeroList,0),2),"")</f>
        <v>Advice</v>
      </c>
      <c r="BD16" s="5" t="str">
        <f t="array" ref="BD16">IF(calculator!$I$5="",INDEX(ChatList,MATCH($AJ7,ChatHeroList,0),2),"")</f>
        <v>Advice</v>
      </c>
      <c r="BE16" s="5" t="str">
        <f t="array" ref="BE16">IF(calculator!$I$5="",INDEX(ChatList,MATCH($AJ7,ChatHeroList,0),2),"")</f>
        <v>Advice</v>
      </c>
      <c r="BF16" s="5" t="str">
        <f t="array" ref="BF16">IF(calculator!$I$5="",INDEX(ChatList,MATCH($AJ7,ChatHeroList,0),2),"")</f>
        <v>Advice</v>
      </c>
      <c r="BG16" s="5" t="str">
        <f t="array" ref="BG16">IF(calculator!$I$5="",INDEX(ChatList,MATCH($AJ7,ChatHeroList,0),2),"")</f>
        <v>Advice</v>
      </c>
      <c r="BH16" s="5" t="str">
        <f t="array" ref="BH16">IF(calculator!$I$5="",INDEX(ChatList,MATCH($AJ7,ChatHeroList,0),2),"")</f>
        <v>Advice</v>
      </c>
      <c r="BI16" s="5" t="str">
        <f t="array" ref="BI16">IF(calculator!$I$5="",INDEX(ChatList,MATCH($AJ7,ChatHeroList,0),2),"")</f>
        <v>Advice</v>
      </c>
      <c r="BJ16" s="5" t="str">
        <f t="array" ref="BJ16">IF(calculator!$I$5="",INDEX(ChatList,MATCH($AJ7,ChatHeroList,0),2),"")</f>
        <v>Advice</v>
      </c>
      <c r="BK16" s="5" t="str">
        <f t="array" ref="BK16">IF(calculator!$I$5="",INDEX(ChatList,MATCH($AJ7,ChatHeroList,0),2),"")</f>
        <v>Advice</v>
      </c>
      <c r="BL16" s="5" t="str">
        <f t="array" ref="BL16">IF(calculator!$I$5="",INDEX(ChatList,MATCH($AJ7,ChatHeroList,0),2),"")</f>
        <v>Advice</v>
      </c>
      <c r="BM16" s="5" t="str">
        <f t="array" ref="BM16">IF(calculator!$I$5="",INDEX(ChatList,MATCH($AJ7,ChatHeroList,0),2),"")</f>
        <v>Advice</v>
      </c>
      <c r="BN16" s="5" t="str">
        <f t="array" ref="BN16">IF(calculator!$I$5="",INDEX(ChatList,MATCH($AJ7,ChatHeroList,0),2),"")</f>
        <v>Advice</v>
      </c>
      <c r="BO16" s="5" t="str">
        <f t="array" ref="BO16">IF(calculator!$I$5="",INDEX(ChatList,MATCH($AJ7,ChatHeroList,0),2),"")</f>
        <v>Advice</v>
      </c>
      <c r="BP16" s="5" t="str">
        <f t="array" ref="BP16">IF(calculator!$I$5="",INDEX(ChatList,MATCH($AJ7,ChatHeroList,0),2),"")</f>
        <v>Advice</v>
      </c>
      <c r="BQ16" s="5" t="str">
        <f t="array" ref="BQ16">IF(calculator!$I$5="",INDEX(ChatList,MATCH($AJ7,ChatHeroList,0),2),"")</f>
        <v>Advice</v>
      </c>
      <c r="BR16" s="5" t="str">
        <f t="array" ref="BR16">IF(calculator!$I$5="",INDEX(ChatList,MATCH($AJ7,ChatHeroList,0),2),"")</f>
        <v>Advice</v>
      </c>
      <c r="BS16" s="5" t="str">
        <f t="array" ref="BS16">IF(calculator!$I$5="",INDEX(ChatList,MATCH($AJ7,ChatHeroList,0),2),"")</f>
        <v>Advice</v>
      </c>
      <c r="BT16" s="5" t="str">
        <f t="array" ref="BT16">IF(calculator!$I$5="",INDEX(ChatList,MATCH($AJ7,ChatHeroList,0),2),"")</f>
        <v>Advice</v>
      </c>
      <c r="BU16" s="5" t="str">
        <f t="array" ref="BU16">IF(calculator!$I$5="",INDEX(ChatList,MATCH($AJ7,ChatHeroList,0),2),"")</f>
        <v>Advice</v>
      </c>
      <c r="BV16" s="5" t="str">
        <f t="array" ref="BV16">IF(calculator!$I$5="",INDEX(ChatList,MATCH($AJ7,ChatHeroList,0),2),"")</f>
        <v>Advice</v>
      </c>
      <c r="BW16" s="5" t="str">
        <f t="array" ref="BW16">IF(calculator!$I$5="",INDEX(ChatList,MATCH($AJ7,ChatHeroList,0),2),"")</f>
        <v>Advice</v>
      </c>
      <c r="BX16" s="5" t="str">
        <f t="array" ref="BX16">IF(calculator!$I$5="",INDEX(ChatList,MATCH($AJ7,ChatHeroList,0),2),"")</f>
        <v>Advice</v>
      </c>
      <c r="BY16" s="5" t="str">
        <f t="array" ref="BY16">IF(calculator!$I$5="",INDEX(ChatList,MATCH($AJ7,ChatHeroList,0),2),"")</f>
        <v>Advice</v>
      </c>
      <c r="BZ16" s="5" t="str">
        <f t="array" ref="BZ16">IF(calculator!$I$5="",INDEX(ChatList,MATCH($AJ7,ChatHeroList,0),2),"")</f>
        <v>Advice</v>
      </c>
      <c r="CA16" s="5" t="str">
        <f t="array" ref="CA16">IF(calculator!$I$5="",INDEX(ChatList,MATCH($AJ7,ChatHeroList,0),2),"")</f>
        <v>Advice</v>
      </c>
      <c r="CB16" s="5" t="str">
        <f t="array" ref="CB16">IF(calculator!$I$5="",INDEX(ChatList,MATCH($AJ7,ChatHeroList,0),2),"")</f>
        <v>Advice</v>
      </c>
      <c r="CC16" s="5" t="str">
        <f t="array" ref="CC16">IF(calculator!$I$5="",INDEX(ChatList,MATCH($AJ7,ChatHeroList,0),2),"")</f>
        <v>Advice</v>
      </c>
      <c r="CD16" s="5" t="str">
        <f t="array" ref="CD16">IF(calculator!$I$5="",INDEX(ChatList,MATCH($AJ7,ChatHeroList,0),2),"")</f>
        <v>Advice</v>
      </c>
      <c r="CE16" s="5" t="str">
        <f t="array" ref="CE16">IF(calculator!$I$5="",INDEX(ChatList,MATCH($AJ7,ChatHeroList,0),2),"")</f>
        <v>Advice</v>
      </c>
      <c r="CF16" s="5" t="str">
        <f t="array" ref="CF16">IF(calculator!$I$5="",INDEX(ChatList,MATCH($AJ7,ChatHeroList,0),2),"")</f>
        <v>Advice</v>
      </c>
      <c r="CG16" s="5" t="str">
        <f t="array" ref="CG16">IF(calculator!$I$5="",INDEX(ChatList,MATCH($AJ7,ChatHeroList,0),2),"")</f>
        <v>Advice</v>
      </c>
      <c r="CH16" s="5" t="str">
        <f t="array" ref="CH16">IF(calculator!$I$5="",INDEX(ChatList,MATCH($AJ7,ChatHeroList,0),2),"")</f>
        <v>Advice</v>
      </c>
      <c r="CI16" s="5" t="str">
        <f t="array" ref="CI16">IF(calculator!$I$5="",INDEX(ChatList,MATCH($AJ7,ChatHeroList,0),2),"")</f>
        <v>Advice</v>
      </c>
      <c r="CJ16" s="5" t="str">
        <f t="array" ref="CJ16">IF(calculator!$I$5="",INDEX(ChatList,MATCH($AJ7,ChatHeroList,0),2),"")</f>
        <v>Advice</v>
      </c>
      <c r="CK16" s="5" t="str">
        <f t="array" ref="CK16">IF(calculator!$I$5="",INDEX(ChatList,MATCH($AJ7,ChatHeroList,0),2),"")</f>
        <v>Advice</v>
      </c>
      <c r="CL16" s="5" t="str">
        <f t="array" ref="CL16">IF(calculator!$I$5="",INDEX(ChatList,MATCH($AJ7,ChatHeroList,0),2),"")</f>
        <v>Advice</v>
      </c>
      <c r="CM16" s="5" t="str">
        <f t="array" ref="CM16">IF(calculator!$I$5="",INDEX(ChatList,MATCH($AJ7,ChatHeroList,0),2),"")</f>
        <v>Advice</v>
      </c>
      <c r="CN16" s="5" t="str">
        <f t="array" ref="CN16">IF(calculator!$I$5="",INDEX(ChatList,MATCH($AJ7,ChatHeroList,0),2),"")</f>
        <v>Advice</v>
      </c>
      <c r="CO16" s="5" t="str">
        <f t="array" ref="CO16">IF(calculator!$I$5="",INDEX(ChatList,MATCH($AJ7,ChatHeroList,0),2),"")</f>
        <v>Advice</v>
      </c>
      <c r="CP16" s="5" t="str">
        <f t="array" ref="CP16">IF(calculator!$I$5="",INDEX(ChatList,MATCH($AJ7,ChatHeroList,0),2),"")</f>
        <v>Advice</v>
      </c>
      <c r="CQ16" s="5" t="str">
        <f t="array" ref="CQ16">IF(calculator!$I$5="",INDEX(ChatList,MATCH($AJ7,ChatHeroList,0),2),"")</f>
        <v>Advice</v>
      </c>
      <c r="CR16" s="5" t="str">
        <f t="array" ref="CR16">IF(calculator!$I$5="",INDEX(ChatList,MATCH($AJ7,ChatHeroList,0),2),"")</f>
        <v>Advice</v>
      </c>
      <c r="CS16" s="5" t="str">
        <f t="array" ref="CS16">IF(calculator!$I$5="",INDEX(ChatList,MATCH($AJ7,ChatHeroList,0),2),"")</f>
        <v>Advice</v>
      </c>
      <c r="CT16" s="5" t="str">
        <f t="array" ref="CT16">IF(calculator!$I$5="",INDEX(ChatList,MATCH($AJ7,ChatHeroList,0),2),"")</f>
        <v>Advice</v>
      </c>
      <c r="CU16" s="5" t="str">
        <f t="array" ref="CU16">IF(calculator!$I$5="",INDEX(ChatList,MATCH($AJ7,ChatHeroList,0),2),"")</f>
        <v>Advice</v>
      </c>
      <c r="CV16" s="5" t="str">
        <f t="array" ref="CV16">IF(calculator!$I$5="",INDEX(ChatList,MATCH($AJ7,ChatHeroList,0),2),"")</f>
        <v>Advice</v>
      </c>
      <c r="CW16" s="5" t="str">
        <f t="array" ref="CW16">IF(calculator!$I$5="",INDEX(ChatList,MATCH($AJ7,ChatHeroList,0),2),"")</f>
        <v>Advice</v>
      </c>
      <c r="CX16" s="5" t="str">
        <f t="array" ref="CX16">IF(calculator!$I$5="",INDEX(ChatList,MATCH($AJ7,ChatHeroList,0),2),"")</f>
        <v>Advice</v>
      </c>
      <c r="CY16" s="5" t="str">
        <f t="array" ref="CY16">IF(calculator!$I$5="",INDEX(ChatList,MATCH($AJ7,ChatHeroList,0),2),"")</f>
        <v>Advice</v>
      </c>
      <c r="CZ16" s="5" t="str">
        <f t="array" ref="CZ16">IF(calculator!$I$5="",INDEX(ChatList,MATCH($AJ7,ChatHeroList,0),2),"")</f>
        <v>Advice</v>
      </c>
      <c r="DA16" s="5" t="str">
        <f t="array" ref="DA16">IF(calculator!$I$5="",INDEX(ChatList,MATCH($AJ7,ChatHeroList,0),2),"")</f>
        <v>Advice</v>
      </c>
      <c r="DB16" s="5" t="str">
        <f t="array" ref="DB16">IF(calculator!$I$5="",INDEX(ChatList,MATCH($AJ7,ChatHeroList,0),2),"")</f>
        <v>Advice</v>
      </c>
      <c r="DC16" s="5" t="str">
        <f t="array" ref="DC16">IF(calculator!$I$5="",INDEX(ChatList,MATCH($AJ7,ChatHeroList,0),2),"")</f>
        <v>Advice</v>
      </c>
      <c r="DD16" s="5" t="str">
        <f t="array" ref="DD16">IF(calculator!$I$5="",INDEX(ChatList,MATCH($AJ7,ChatHeroList,0),2),"")</f>
        <v>Advice</v>
      </c>
      <c r="DE16" s="5" t="str">
        <f t="array" ref="DE16">IF(calculator!$I$5="",INDEX(ChatList,MATCH($AJ7,ChatHeroList,0),2),"")</f>
        <v>Advice</v>
      </c>
      <c r="DF16" s="5" t="str">
        <f t="array" ref="DF16">IF(calculator!$I$5="",INDEX(ChatList,MATCH($AJ7,ChatHeroList,0),2),"")</f>
        <v>Advice</v>
      </c>
      <c r="DG16" s="5" t="str">
        <f t="array" ref="DG16">IF(calculator!$I$5="",INDEX(ChatList,MATCH($AJ7,ChatHeroList,0),2),"")</f>
        <v>Advice</v>
      </c>
      <c r="DH16" s="5" t="str">
        <f t="array" ref="DH16">IF(calculator!$I$5="",INDEX(ChatList,MATCH($AJ7,ChatHeroList,0),2),"")</f>
        <v>Advice</v>
      </c>
      <c r="DI16" s="5" t="str">
        <f t="array" ref="DI16">IF(calculator!$I$5="",INDEX(ChatList,MATCH($AJ7,ChatHeroList,0),2),"")</f>
        <v>Advice</v>
      </c>
      <c r="DJ16" s="5" t="str">
        <f t="array" ref="DJ16">IF(calculator!$I$5="",INDEX(ChatList,MATCH($AJ7,ChatHeroList,0),2),"")</f>
        <v>Advice</v>
      </c>
      <c r="DK16" s="5" t="str">
        <f t="array" ref="DK16">IF(calculator!$I$5="",INDEX(ChatList,MATCH($AJ7,ChatHeroList,0),2),"")</f>
        <v>Advice</v>
      </c>
      <c r="DL16" s="5" t="str">
        <f t="array" ref="DL16">IF(calculator!$I$5="",INDEX(ChatList,MATCH($AJ7,ChatHeroList,0),2),"")</f>
        <v>Advice</v>
      </c>
      <c r="DM16" s="5" t="str">
        <f t="array" ref="DM16">IF(calculator!$I$5="",INDEX(ChatList,MATCH($AJ7,ChatHeroList,0),2),"")</f>
        <v>Advice</v>
      </c>
      <c r="DN16" s="5" t="str">
        <f t="array" ref="DN16">IF(calculator!$I$5="",INDEX(ChatList,MATCH($AJ7,ChatHeroList,0),2),"")</f>
        <v>Advice</v>
      </c>
      <c r="DO16" s="5" t="str">
        <f t="array" ref="DO16">IF(calculator!$I$5="",INDEX(ChatList,MATCH($AJ7,ChatHeroList,0),2),"")</f>
        <v>Advice</v>
      </c>
      <c r="DP16" s="5" t="str">
        <f t="array" ref="DP16">IF(calculator!$I$5="",INDEX(ChatList,MATCH($AJ7,ChatHeroList,0),2),"")</f>
        <v>Advice</v>
      </c>
      <c r="DQ16" s="5" t="str">
        <f t="array" ref="DQ16">IF(calculator!$I$5="",INDEX(ChatList,MATCH($AJ7,ChatHeroList,0),2),"")</f>
        <v>Advice</v>
      </c>
      <c r="DR16" s="5" t="str">
        <f t="array" ref="DR16">IF(calculator!$I$5="",INDEX(ChatList,MATCH($AJ7,ChatHeroList,0),2),"")</f>
        <v>Advice</v>
      </c>
      <c r="DS16" s="5" t="str">
        <f t="array" ref="DS16">IF(calculator!$I$5="",INDEX(ChatList,MATCH($AJ7,ChatHeroList,0),2),"")</f>
        <v>Advice</v>
      </c>
      <c r="DT16" s="5" t="str">
        <f t="array" ref="DT16">IF(calculator!$I$5="",INDEX(ChatList,MATCH($AJ7,ChatHeroList,0),2),"")</f>
        <v>Advice</v>
      </c>
      <c r="DU16" s="5" t="str">
        <f t="array" ref="DU16">IF(calculator!$I$5="",INDEX(ChatList,MATCH($AJ7,ChatHeroList,0),2),"")</f>
        <v>Advice</v>
      </c>
      <c r="DV16" s="5" t="str">
        <f t="array" ref="DV16">IF(calculator!$I$5="",INDEX(ChatList,MATCH($AJ7,ChatHeroList,0),2),"")</f>
        <v>Advice</v>
      </c>
      <c r="DW16" s="5" t="str">
        <f t="array" ref="DW16">IF(calculator!$I$5="",INDEX(ChatList,MATCH($AJ7,ChatHeroList,0),2),"")</f>
        <v>Advice</v>
      </c>
      <c r="DX16" s="5" t="str">
        <f t="array" ref="DX16">IF(calculator!$I$5="",INDEX(ChatList,MATCH($AJ7,ChatHeroList,0),2),"")</f>
        <v>Advice</v>
      </c>
      <c r="DY16" s="5" t="str">
        <f t="array" ref="DY16">IF(calculator!$I$5="",INDEX(ChatList,MATCH($AJ7,ChatHeroList,0),2),"")</f>
        <v>Advice</v>
      </c>
      <c r="DZ16" s="5" t="str">
        <f t="array" ref="DZ16">IF(calculator!$I$5="",INDEX(ChatList,MATCH($AJ7,ChatHeroList,0),2),"")</f>
        <v>Advice</v>
      </c>
      <c r="EA16" s="5" t="str">
        <f t="array" ref="EA16">IF(calculator!$I$5="",INDEX(ChatList,MATCH($AJ7,ChatHeroList,0),2),"")</f>
        <v>Advice</v>
      </c>
      <c r="EB16" s="5" t="str">
        <f t="array" ref="EB16">IF(calculator!$I$5="",INDEX(ChatList,MATCH($AJ7,ChatHeroList,0),2),"")</f>
        <v>Advice</v>
      </c>
      <c r="EC16" s="5" t="str">
        <f t="array" ref="EC16">IF(calculator!$I$5="",INDEX(ChatList,MATCH($AJ7,ChatHeroList,0),2),"")</f>
        <v>Advice</v>
      </c>
      <c r="ED16" s="5" t="str">
        <f t="array" ref="ED16">IF(calculator!$I$5="",INDEX(ChatList,MATCH($AJ7,ChatHeroList,0),2),"")</f>
        <v>Advice</v>
      </c>
      <c r="EE16" s="5" t="str">
        <f t="array" ref="EE16">IF(calculator!$I$5="",INDEX(ChatList,MATCH($AJ7,ChatHeroList,0),2),"")</f>
        <v>Advice</v>
      </c>
      <c r="EF16" s="5" t="str">
        <f t="array" ref="EF16">IF(calculator!$I$5="",INDEX(ChatList,MATCH($AJ7,ChatHeroList,0),2),"")</f>
        <v>Advice</v>
      </c>
      <c r="EG16" s="5" t="str">
        <f t="array" ref="EG16">IF(calculator!$I$5="",INDEX(ChatList,MATCH($AJ7,ChatHeroList,0),2),"")</f>
        <v>Advice</v>
      </c>
      <c r="EH16" s="5" t="str">
        <f t="array" ref="EH16">IF(calculator!$I$5="",INDEX(ChatList,MATCH($AJ7,ChatHeroList,0),2),"")</f>
        <v>Advice</v>
      </c>
      <c r="EI16" s="5" t="str">
        <f t="array" ref="EI16">IF(calculator!$I$5="",INDEX(ChatList,MATCH($AJ7,ChatHeroList,0),2),"")</f>
        <v>Advice</v>
      </c>
      <c r="EJ16" s="5" t="str">
        <f t="array" ref="EJ16">IF(calculator!$I$5="",INDEX(ChatList,MATCH($AJ7,ChatHeroList,0),2),"")</f>
        <v>Advice</v>
      </c>
      <c r="EK16" s="5" t="str">
        <f t="array" ref="EK16">IF(calculator!$I$5="",INDEX(ChatList,MATCH($AJ7,ChatHeroList,0),2),"")</f>
        <v>Advice</v>
      </c>
      <c r="EL16" s="5" t="str">
        <f t="array" ref="EL16">IF(calculator!$I$5="",INDEX(ChatList,MATCH($AJ7,ChatHeroList,0),2),"")</f>
        <v>Advice</v>
      </c>
      <c r="EM16" s="5" t="str">
        <f t="array" ref="EM16">IF(calculator!$I$5="",INDEX(ChatList,MATCH($AJ7,ChatHeroList,0),2),"")</f>
        <v>Advice</v>
      </c>
      <c r="EN16" s="5" t="str">
        <f t="array" ref="EN16">IF(calculator!$I$5="",INDEX(ChatList,MATCH($AJ7,ChatHeroList,0),2),"")</f>
        <v>Advice</v>
      </c>
      <c r="EO16" s="5" t="str">
        <f t="array" ref="EO16">IF(calculator!$I$5="",INDEX(ChatList,MATCH($AJ7,ChatHeroList,0),2),"")</f>
        <v>Advice</v>
      </c>
      <c r="EP16" s="5" t="str">
        <f t="array" ref="EP16">IF(calculator!$I$5="",INDEX(ChatList,MATCH($AJ7,ChatHeroList,0),2),"")</f>
        <v>Advice</v>
      </c>
      <c r="EQ16" s="5" t="str">
        <f t="array" ref="EQ16">IF(calculator!$I$5="",INDEX(ChatList,MATCH($AJ7,ChatHeroList,0),2),"")</f>
        <v>Advice</v>
      </c>
      <c r="ER16" s="5" t="str">
        <f t="array" ref="ER16">IF(calculator!$I$5="",INDEX(ChatList,MATCH($AJ7,ChatHeroList,0),2),"")</f>
        <v>Advice</v>
      </c>
      <c r="ES16" s="5" t="str">
        <f t="array" ref="ES16">IF(calculator!$I$5="",INDEX(ChatList,MATCH($AJ7,ChatHeroList,0),2),"")</f>
        <v>Advice</v>
      </c>
      <c r="ET16" s="5" t="str">
        <f t="array" ref="ET16">IF(calculator!$I$5="",INDEX(ChatList,MATCH($AJ7,ChatHeroList,0),2),"")</f>
        <v>Advice</v>
      </c>
      <c r="EU16" s="5" t="str">
        <f t="array" ref="EU16">IF(calculator!$I$5="",INDEX(ChatList,MATCH($AJ7,ChatHeroList,0),2),"")</f>
        <v>Advice</v>
      </c>
      <c r="EV16" s="5" t="str">
        <f t="array" ref="EV16">IF(calculator!$I$5="",INDEX(ChatList,MATCH($AJ7,ChatHeroList,0),2),"")</f>
        <v>Advice</v>
      </c>
      <c r="EW16" s="5" t="str">
        <f t="array" ref="EW16">IF(calculator!$I$5="",INDEX(ChatList,MATCH($AJ7,ChatHeroList,0),2),"")</f>
        <v>Advice</v>
      </c>
      <c r="EX16" s="5" t="str">
        <f t="array" ref="EX16">IF(calculator!$I$5="",INDEX(ChatList,MATCH($AJ7,ChatHeroList,0),2),"")</f>
        <v>Advice</v>
      </c>
      <c r="EY16" s="5" t="str">
        <f t="array" ref="EY16">IF(calculator!$I$5="",INDEX(ChatList,MATCH($AJ7,ChatHeroList,0),2),"")</f>
        <v>Advice</v>
      </c>
      <c r="EZ16" s="5" t="str">
        <f t="array" ref="EZ16">IF(calculator!$I$5="",INDEX(ChatList,MATCH($AJ7,ChatHeroList,0),2),"")</f>
        <v>Advice</v>
      </c>
      <c r="FA16" s="5" t="str">
        <f t="array" ref="FA16">IF(calculator!$I$5="",INDEX(ChatList,MATCH($AJ7,ChatHeroList,0),2),"")</f>
        <v>Advice</v>
      </c>
      <c r="FB16" s="5" t="str">
        <f t="array" ref="FB16">IF(calculator!$I$5="",INDEX(ChatList,MATCH($AJ7,ChatHeroList,0),2),"")</f>
        <v>Advice</v>
      </c>
    </row>
    <row r="17" spans="1:158">
      <c r="A17" s="80" t="str">
        <v>Basar</v>
      </c>
      <c r="B17" s="142" t="e">
        <f ca="1"/>
        <v>#NAME?</v>
      </c>
      <c r="D17" s="23" t="s">
        <v>129</v>
      </c>
      <c r="E17" t="e">
        <f t="shared" ca="1" si="1"/>
        <v>#NAME?</v>
      </c>
      <c r="F17" s="143">
        <f t="array" ref="F17">IF(calculator!$I$5="",INDEX(VeryBigTable,MATCH(F$1,VeryBigTableHeroes,0),MATCH(INDEX(ChatList,MATCH($D17,ChatHeroList,0),1),VeryBigTableChatRow)),"")</f>
        <v>2</v>
      </c>
      <c r="G17" s="143">
        <f t="array" ref="G17">IF(calculator!$I$5="",INDEX(VeryBigTable,MATCH(G$1,VeryBigTableHeroes,0),MATCH(INDEX(ChatList,MATCH($D17,ChatHeroList,0),1),VeryBigTableChatRow)),"")</f>
        <v>-3</v>
      </c>
      <c r="H17" s="143">
        <f t="array" ref="H17">IF(calculator!$I$5="",INDEX(VeryBigTable,MATCH(H$1,VeryBigTableHeroes,0),MATCH(INDEX(ChatList,MATCH($D17,ChatHeroList,0),1),VeryBigTableChatRow)),"")</f>
        <v>3</v>
      </c>
      <c r="I17" s="143">
        <f>IF(calculator!$I$5="",SUM(F17:H17),"")</f>
        <v>2</v>
      </c>
      <c r="J17" s="23" t="s">
        <v>129</v>
      </c>
      <c r="K17" s="23" t="e">
        <f t="shared" ca="1" si="2"/>
        <v>#NAME?</v>
      </c>
      <c r="L17" s="23">
        <f t="array" ref="L17">IF(calculator!$I$5="",INDEX(VeryBigTable,MATCH(L$1,VeryBigTableHeroes,0),MATCH(INDEX(ChatList,MATCH($J17,ChatHeroList,0),2),VeryBigTableChatRow)),"")</f>
        <v>-1</v>
      </c>
      <c r="M17" s="23">
        <f t="array" ref="M17">IF(calculator!$I$5="",INDEX(VeryBigTable,MATCH(M$1,VeryBigTableHeroes,0),MATCH(INDEX(ChatList,MATCH($J17,ChatHeroList,0),2),VeryBigTableChatRow)),"")</f>
        <v>-3</v>
      </c>
      <c r="N17" s="23">
        <f t="array" ref="N17">IF(calculator!$I$5="",INDEX(VeryBigTable,MATCH(N$1,VeryBigTableHeroes,0),MATCH(INDEX(ChatList,MATCH($J17,ChatHeroList,0),2),VeryBigTableChatRow)),"")</f>
        <v>1</v>
      </c>
      <c r="O17" s="23">
        <f>IF(calculator!$I$5="",SUM(L17:N17),"")</f>
        <v>-3</v>
      </c>
      <c r="P17" s="149" t="s">
        <v>58</v>
      </c>
      <c r="Q17" s="125" t="e">
        <f ca="1">_xludf.CONCAT(P17,"2")</f>
        <v>#NAME?</v>
      </c>
      <c r="R17" s="149">
        <f t="array" ref="R17">IF(calculator!$I$5="",INDEX(VeryBigTable,MATCH(R$1,VeryBigTableHeroes,0),MATCH(INDEX(ChatList,MATCH($P17,ChatHeroList,0),2),VeryBigTableChatRow)),"")</f>
        <v>1</v>
      </c>
      <c r="S17" s="149">
        <f t="array" ref="S17">IF(calculator!$I$5="",INDEX(VeryBigTable,MATCH(S$1,VeryBigTableHeroes,0),MATCH(INDEX(ChatList,MATCH($P17,ChatHeroList,0),2),VeryBigTableChatRow)),"")</f>
        <v>0</v>
      </c>
      <c r="T17" s="149">
        <f t="array" ref="T17">IF(calculator!$I$5="",INDEX(VeryBigTable,MATCH(T$1,VeryBigTableHeroes,0),MATCH(INDEX(ChatList,MATCH($P17,ChatHeroList,0),2),VeryBigTableChatRow)),"")</f>
        <v>-2</v>
      </c>
      <c r="U17" s="149">
        <f>IF(calculator!$I$5="",SUM(R17:T17),"")</f>
        <v>-1</v>
      </c>
      <c r="V17" s="5">
        <f>LARGE(Total,4)</f>
        <v>6</v>
      </c>
      <c r="W17" s="5" t="b">
        <f t="shared" si="4"/>
        <v>1</v>
      </c>
      <c r="X17" s="5" t="e">
        <f t="array" aca="1" ref="X17" ca="1">IF(AND(W16=TRUE,W17=TRUE),SMALL(IF(V17=Total,ROW(Total)-1),3),X18)</f>
        <v>#NAME?</v>
      </c>
      <c r="Y17" s="5" t="e">
        <f t="array" aca="1" ref="Y17" ca="1">INDEX(Chats,X17)</f>
        <v>#NAME?</v>
      </c>
      <c r="Z17" s="17" t="s">
        <v>603</v>
      </c>
      <c r="AA17" s="5" t="e">
        <f t="array" ref="AA17">INDEX(Team,Z17)</f>
        <v>#VALUE!</v>
      </c>
      <c r="AB17" s="4" t="e">
        <f ca="1">OR(Y15=Y17,Y16=Y17)</f>
        <v>#NAME?</v>
      </c>
      <c r="AC17" s="5"/>
      <c r="AD17" s="5"/>
      <c r="AE17" s="151" t="str">
        <f ca="1">IFERROR(__xludf.DUMMYFUNCTION("""COMPUTED_VALUE"""),"Rikoris")</f>
        <v>Rikoris</v>
      </c>
      <c r="AF17" s="5" t="str">
        <f ca="1">IFERROR(__xludf.DUMMYFUNCTION("""COMPUTED_VALUE"""),"Yuna")</f>
        <v>Yuna</v>
      </c>
      <c r="AG17" s="17">
        <v>12</v>
      </c>
      <c r="AH17" s="171"/>
      <c r="AI17" s="134" t="str">
        <f t="shared" si="0"/>
        <v/>
      </c>
      <c r="AJ17" s="4" t="s">
        <v>112</v>
      </c>
      <c r="AK17" s="5" t="str">
        <f t="array" ref="AK17">IF(calculator!$I$5="",INDEX(ChatList,MATCH(AK$1,ChatHeroList,0),1),"")</f>
        <v>Comforting Cheer</v>
      </c>
      <c r="AL17" s="5" t="str">
        <f t="array" ref="AL17">IF(calculator!$I$5="",INDEX(ChatList,MATCH(AL$1,ChatHeroList,0),1),"")</f>
        <v>Heroic Tale</v>
      </c>
      <c r="AM17" s="5" t="str">
        <f t="array" ref="AM17">IF(calculator!$I$5="",INDEX(ChatList,MATCH(AM$1,ChatHeroList,0),1),"")</f>
        <v>Heroic Tale</v>
      </c>
      <c r="AN17" s="5" t="str">
        <f t="array" ref="AN17">IF(calculator!$I$5="",INDEX(ChatList,MATCH(AN$1,ChatHeroList,0),1),"")</f>
        <v>Reality Check</v>
      </c>
      <c r="AO17" s="5" t="str">
        <f t="array" ref="AO17">IF(calculator!$I$5="",INDEX(ChatList,MATCH(AO$1,ChatHeroList,0),1),"")</f>
        <v>Myth</v>
      </c>
      <c r="AP17" s="5" t="str">
        <f t="array" ref="AP17">IF(calculator!$I$5="",INDEX(ChatList,MATCH(AP$1,ChatHeroList,0),1),"")</f>
        <v>Food Story</v>
      </c>
      <c r="AQ17" s="5" t="str">
        <f t="array" ref="AQ17">IF(calculator!$I$5="",INDEX(ChatList,MATCH(AQ$1,ChatHeroList,0),1),"")</f>
        <v>Criticism</v>
      </c>
      <c r="AR17" s="5" t="str">
        <f t="array" ref="AR17">IF(calculator!$I$5="",INDEX(ChatList,MATCH(AR$1,ChatHeroList,0),1),"")</f>
        <v>Heroic Tale</v>
      </c>
      <c r="AS17" s="5" t="str">
        <f t="array" ref="AS17">IF(calculator!$I$5="",INDEX(ChatList,MATCH(AS$1,ChatHeroList,0),1),"")</f>
        <v>Sad Memory</v>
      </c>
      <c r="AT17" s="5" t="str">
        <f t="array" ref="AT17">IF(calculator!$I$5="",INDEX(ChatList,MATCH(AT$1,ChatHeroList,0),1),"")</f>
        <v>Reality Check</v>
      </c>
      <c r="AU17" s="5" t="str">
        <f t="array" ref="AU17">IF(calculator!$I$5="",INDEX(ChatList,MATCH(AU$1,ChatHeroList,0),1),"")</f>
        <v>Sad Memory</v>
      </c>
      <c r="AV17" s="5" t="str">
        <f t="array" ref="AV17">IF(calculator!$I$5="",INDEX(ChatList,MATCH(AV$1,ChatHeroList,0),1),"")</f>
        <v>Reality Check</v>
      </c>
      <c r="AW17" s="5" t="str">
        <f t="array" ref="AW17">IF(calculator!$I$5="",INDEX(ChatList,MATCH(AW$1,ChatHeroList,0),1),"")</f>
        <v>Dream</v>
      </c>
      <c r="AX17" s="5" t="str">
        <f t="array" ref="AX17">IF(calculator!$I$5="",INDEX(ChatList,MATCH(AX$1,ChatHeroList,0),1),"")</f>
        <v>Heroic Tale</v>
      </c>
      <c r="AY17" s="5" t="str">
        <f t="array" ref="AY17">IF(calculator!$I$5="",INDEX(ChatList,MATCH(AY$1,ChatHeroList,0),1),"")</f>
        <v>Joyful Memory</v>
      </c>
      <c r="AZ17" s="5" t="str">
        <f t="array" ref="AZ17">IF(calculator!$I$5="",INDEX(ChatList,MATCH(AZ$1,ChatHeroList,0),1),"")</f>
        <v>Heroic Tale</v>
      </c>
      <c r="BA17" s="5" t="str">
        <f t="array" ref="BA17">IF(calculator!$I$5="",INDEX(ChatList,MATCH(BA$1,ChatHeroList,0),1),"")</f>
        <v>Belief</v>
      </c>
      <c r="BB17" s="5" t="str">
        <f t="array" ref="BB17">IF(calculator!$I$5="",INDEX(ChatList,MATCH(BB$1,ChatHeroList,0),1),"")</f>
        <v>Happy Memory</v>
      </c>
      <c r="BC17" s="5" t="str">
        <f t="array" ref="BC17">IF(calculator!$I$5="",INDEX(ChatList,MATCH(BC$1,ChatHeroList,0),1),"")</f>
        <v>Self-Indulgent</v>
      </c>
      <c r="BD17" s="5" t="str">
        <f t="array" ref="BD17">IF(calculator!$I$5="",INDEX(ChatList,MATCH(BD$1,ChatHeroList,0),1),"")</f>
        <v>Advice</v>
      </c>
      <c r="BE17" s="5" t="str">
        <f t="array" ref="BE17">IF(calculator!$I$5="",INDEX(ChatList,MATCH(BE$1,ChatHeroList,0),1),"")</f>
        <v>Dream</v>
      </c>
      <c r="BF17" s="5" t="str">
        <f t="array" ref="BF17">IF(calculator!$I$5="",INDEX(ChatList,MATCH(BF$1,ChatHeroList,0),1),"")</f>
        <v>Complain</v>
      </c>
      <c r="BG17" s="5" t="str">
        <f t="array" ref="BG17">IF(calculator!$I$5="",INDEX(ChatList,MATCH(BG$1,ChatHeroList,0),1),"")</f>
        <v>Criticism</v>
      </c>
      <c r="BH17" s="5" t="str">
        <f t="array" ref="BH17">IF(calculator!$I$5="",INDEX(ChatList,MATCH(BH$1,ChatHeroList,0),1),"")</f>
        <v>Joyful Memory</v>
      </c>
      <c r="BI17" s="5" t="str">
        <f t="array" ref="BI17">IF(calculator!$I$5="",INDEX(ChatList,MATCH(BI$1,ChatHeroList,0),1),"")</f>
        <v>Food Story</v>
      </c>
      <c r="BJ17" s="5" t="str">
        <f t="array" ref="BJ17">IF(calculator!$I$5="",INDEX(ChatList,MATCH(BJ$1,ChatHeroList,0),1),"")</f>
        <v>Belief</v>
      </c>
      <c r="BK17" s="5" t="str">
        <f t="array" ref="BK17">IF(calculator!$I$5="",INDEX(ChatList,MATCH(BK$1,ChatHeroList,0),1),"")</f>
        <v>Heroic Tale</v>
      </c>
      <c r="BL17" s="5" t="str">
        <f t="array" ref="BL17">IF(calculator!$I$5="",INDEX(ChatList,MATCH(BL$1,ChatHeroList,0),1),"")</f>
        <v>Heroic Cheer</v>
      </c>
      <c r="BM17" s="5" t="str">
        <f t="array" ref="BM17">IF(calculator!$I$5="",INDEX(ChatList,MATCH(BM$1,ChatHeroList,0),1),"")</f>
        <v>Dream</v>
      </c>
      <c r="BN17" s="5" t="str">
        <f t="array" ref="BN17">IF(calculator!$I$5="",INDEX(ChatList,MATCH(BN$1,ChatHeroList,0),1),"")</f>
        <v>Reality Check</v>
      </c>
      <c r="BO17" s="5" t="str">
        <f t="array" ref="BO17">IF(calculator!$I$5="",INDEX(ChatList,MATCH(BO$1,ChatHeroList,0),1),"")</f>
        <v>Complain</v>
      </c>
      <c r="BP17" s="5" t="str">
        <f t="array" ref="BP17">IF(calculator!$I$5="",INDEX(ChatList,MATCH(BP$1,ChatHeroList,0),1),"")</f>
        <v>Heroic Tale</v>
      </c>
      <c r="BQ17" s="5" t="str">
        <f t="array" ref="BQ17">IF(calculator!$I$5="",INDEX(ChatList,MATCH(BQ$1,ChatHeroList,0),1),"")</f>
        <v>Heroic Tale</v>
      </c>
      <c r="BR17" s="5" t="str">
        <f t="array" ref="BR17">IF(calculator!$I$5="",INDEX(ChatList,MATCH(BR$1,ChatHeroList,0),1),"")</f>
        <v>Heroic Tale</v>
      </c>
      <c r="BS17" s="5" t="str">
        <f t="array" ref="BS17">IF(calculator!$I$5="",INDEX(ChatList,MATCH(BS$1,ChatHeroList,0),1),"")</f>
        <v>Cute Cheer</v>
      </c>
      <c r="BT17" s="5" t="str">
        <f t="array" ref="BT17">IF(calculator!$I$5="",INDEX(ChatList,MATCH(BT$1,ChatHeroList,0),1),"")</f>
        <v>Reality Check</v>
      </c>
      <c r="BU17" s="5" t="str">
        <f t="array" ref="BU17">IF(calculator!$I$5="",INDEX(ChatList,MATCH(BU$1,ChatHeroList,0),1),"")</f>
        <v>Criticism</v>
      </c>
      <c r="BV17" s="5" t="str">
        <f t="array" ref="BV17">IF(calculator!$I$5="",INDEX(ChatList,MATCH(BV$1,ChatHeroList,0),1),"")</f>
        <v>Sad Memory</v>
      </c>
      <c r="BW17" s="5" t="str">
        <f t="array" ref="BW17">IF(calculator!$I$5="",INDEX(ChatList,MATCH(BW$1,ChatHeroList,0),1),"")</f>
        <v>Reality Check</v>
      </c>
      <c r="BX17" s="5" t="str">
        <f t="array" ref="BX17">IF(calculator!$I$5="",INDEX(ChatList,MATCH(BX$1,ChatHeroList,0),1),"")</f>
        <v>Bizarre Story</v>
      </c>
      <c r="BY17" s="5" t="str">
        <f t="array" ref="BY17">IF(calculator!$I$5="",INDEX(ChatList,MATCH(BY$1,ChatHeroList,0),1),"")</f>
        <v>Reality Check</v>
      </c>
      <c r="BZ17" s="5" t="str">
        <f t="array" ref="BZ17">IF(calculator!$I$5="",INDEX(ChatList,MATCH(BZ$1,ChatHeroList,0),1),"")</f>
        <v>Reality Check</v>
      </c>
      <c r="CA17" s="5" t="str">
        <f t="array" ref="CA17">IF(calculator!$I$5="",INDEX(ChatList,MATCH(CA$1,ChatHeroList,0),1),"")</f>
        <v>Reality Check</v>
      </c>
      <c r="CB17" s="5" t="str">
        <f t="array" ref="CB17">IF(calculator!$I$5="",INDEX(ChatList,MATCH(CB$1,ChatHeroList,0),1),"")</f>
        <v>Self-Indulgent</v>
      </c>
      <c r="CC17" s="5" t="str">
        <f t="array" ref="CC17">IF(calculator!$I$5="",INDEX(ChatList,MATCH(CC$1,ChatHeroList,0),1),"")</f>
        <v>Joyful Memory</v>
      </c>
      <c r="CD17" s="5" t="str">
        <f t="array" ref="CD17">IF(calculator!$I$5="",INDEX(ChatList,MATCH(CD$1,ChatHeroList,0),1),"")</f>
        <v>Heroic Tale</v>
      </c>
      <c r="CE17" s="5" t="str">
        <f t="array" ref="CE17">IF(calculator!$I$5="",INDEX(ChatList,MATCH(CE$1,ChatHeroList,0),1),"")</f>
        <v>Bizarre Story</v>
      </c>
      <c r="CF17" s="5" t="str">
        <f t="array" ref="CF17">IF(calculator!$I$5="",INDEX(ChatList,MATCH(CF$1,ChatHeroList,0),1),"")</f>
        <v>Gossip</v>
      </c>
      <c r="CG17" s="5" t="str">
        <f t="array" ref="CG17">IF(calculator!$I$5="",INDEX(ChatList,MATCH(CG$1,ChatHeroList,0),1),"")</f>
        <v>Heroic Tale</v>
      </c>
      <c r="CH17" s="5" t="str">
        <f t="array" ref="CH17">IF(calculator!$I$5="",INDEX(ChatList,MATCH(CH$1,ChatHeroList,0),1),"")</f>
        <v>Reality Check</v>
      </c>
      <c r="CI17" s="5" t="str">
        <f t="array" ref="CI17">IF(calculator!$I$5="",INDEX(ChatList,MATCH(CI$1,ChatHeroList,0),1),"")</f>
        <v>Heroic Tale</v>
      </c>
      <c r="CJ17" s="5" t="str">
        <f t="array" ref="CJ17">IF(calculator!$I$5="",INDEX(ChatList,MATCH(CJ$1,ChatHeroList,0),1),"")</f>
        <v>Belief</v>
      </c>
      <c r="CK17" s="5" t="str">
        <f t="array" ref="CK17">IF(calculator!$I$5="",INDEX(ChatList,MATCH(CK$1,ChatHeroList,0),1),"")</f>
        <v>Advice</v>
      </c>
      <c r="CL17" s="5" t="str">
        <f t="array" ref="CL17">IF(calculator!$I$5="",INDEX(ChatList,MATCH(CL$1,ChatHeroList,0),1),"")</f>
        <v>Sad Memory</v>
      </c>
      <c r="CM17" s="5" t="str">
        <f t="array" ref="CM17">IF(calculator!$I$5="",INDEX(ChatList,MATCH(CM$1,ChatHeroList,0),1),"")</f>
        <v>Criticism</v>
      </c>
      <c r="CN17" s="5" t="str">
        <f t="array" ref="CN17">IF(calculator!$I$5="",INDEX(ChatList,MATCH(CN$1,ChatHeroList,0),1),"")</f>
        <v>Myth</v>
      </c>
      <c r="CO17" s="5" t="str">
        <f t="array" ref="CO17">IF(calculator!$I$5="",INDEX(ChatList,MATCH(CO$1,ChatHeroList,0),1),"")</f>
        <v>Sad Memory</v>
      </c>
      <c r="CP17" s="5" t="str">
        <f t="array" ref="CP17">IF(calculator!$I$5="",INDEX(ChatList,MATCH(CP$1,ChatHeroList,0),1),"")</f>
        <v>Advice</v>
      </c>
      <c r="CQ17" s="5" t="str">
        <f t="array" ref="CQ17">IF(calculator!$I$5="",INDEX(ChatList,MATCH(CQ$1,ChatHeroList,0),1),"")</f>
        <v>Cute Cheer</v>
      </c>
      <c r="CR17" s="5" t="str">
        <f t="array" ref="CR17">IF(calculator!$I$5="",INDEX(ChatList,MATCH(CR$1,ChatHeroList,0),1),"")</f>
        <v>Criticism</v>
      </c>
      <c r="CS17" s="5" t="str">
        <f t="array" ref="CS17">IF(calculator!$I$5="",INDEX(ChatList,MATCH(CS$1,ChatHeroList,0),1),"")</f>
        <v>Dream</v>
      </c>
      <c r="CT17" s="5" t="str">
        <f t="array" ref="CT17">IF(calculator!$I$5="",INDEX(ChatList,MATCH(CT$1,ChatHeroList,0),1),"")</f>
        <v>Advice</v>
      </c>
      <c r="CU17" s="5" t="str">
        <f t="array" ref="CU17">IF(calculator!$I$5="",INDEX(ChatList,MATCH(CU$1,ChatHeroList,0),1),"")</f>
        <v>Sad Memory</v>
      </c>
      <c r="CV17" s="5" t="str">
        <f t="array" ref="CV17">IF(calculator!$I$5="",INDEX(ChatList,MATCH(CV$1,ChatHeroList,0),1),"")</f>
        <v>Cute Cheer</v>
      </c>
      <c r="CW17" s="5" t="str">
        <f t="array" ref="CW17">IF(calculator!$I$5="",INDEX(ChatList,MATCH(CW$1,ChatHeroList,0),1),"")</f>
        <v>Unique Comment</v>
      </c>
      <c r="CX17" s="5" t="str">
        <f t="array" ref="CX17">IF(calculator!$I$5="",INDEX(ChatList,MATCH(CX$1,ChatHeroList,0),1),"")</f>
        <v>Criticism</v>
      </c>
      <c r="CY17" s="5" t="str">
        <f t="array" ref="CY17">IF(calculator!$I$5="",INDEX(ChatList,MATCH(CY$1,ChatHeroList,0),1),"")</f>
        <v>Dream</v>
      </c>
      <c r="CZ17" s="5" t="str">
        <f t="array" ref="CZ17">IF(calculator!$I$5="",INDEX(ChatList,MATCH(CZ$1,ChatHeroList,0),1),"")</f>
        <v>Dream</v>
      </c>
      <c r="DA17" s="5" t="str">
        <f t="array" ref="DA17">IF(calculator!$I$5="",INDEX(ChatList,MATCH(DA$1,ChatHeroList,0),1),"")</f>
        <v>Comforting Cheer</v>
      </c>
      <c r="DB17" s="5" t="str">
        <f t="array" ref="DB17">IF(calculator!$I$5="",INDEX(ChatList,MATCH(DB$1,ChatHeroList,0),1),"")</f>
        <v>Food Story</v>
      </c>
      <c r="DC17" s="5" t="str">
        <f t="array" ref="DC17">IF(calculator!$I$5="",INDEX(ChatList,MATCH(DC$1,ChatHeroList,0),1),"")</f>
        <v>Criticism</v>
      </c>
      <c r="DD17" s="5" t="str">
        <f t="array" ref="DD17">IF(calculator!$I$5="",INDEX(ChatList,MATCH(DD$1,ChatHeroList,0),1),"")</f>
        <v>Comforting Cheer</v>
      </c>
      <c r="DE17" s="5" t="str">
        <f t="array" ref="DE17">IF(calculator!$I$5="",INDEX(ChatList,MATCH(DE$1,ChatHeroList,0),1),"")</f>
        <v>Heroic Tale</v>
      </c>
      <c r="DF17" s="5" t="str">
        <f t="array" ref="DF17">IF(calculator!$I$5="",INDEX(ChatList,MATCH(DF$1,ChatHeroList,0),1),"")</f>
        <v>Reality Check</v>
      </c>
      <c r="DG17" s="5" t="str">
        <f t="array" ref="DG17">IF(calculator!$I$5="",INDEX(ChatList,MATCH(DG$1,ChatHeroList,0),1),"")</f>
        <v>Joyful Memory</v>
      </c>
      <c r="DH17" s="5" t="str">
        <f t="array" ref="DH17">IF(calculator!$I$5="",INDEX(ChatList,MATCH(DH$1,ChatHeroList,0),1),"")</f>
        <v>Reality Check</v>
      </c>
      <c r="DI17" s="5" t="str">
        <f t="array" ref="DI17">IF(calculator!$I$5="",INDEX(ChatList,MATCH(DI$1,ChatHeroList,0),1),"")</f>
        <v>Gossip</v>
      </c>
      <c r="DJ17" s="5" t="str">
        <f t="array" ref="DJ17">IF(calculator!$I$5="",INDEX(ChatList,MATCH(DJ$1,ChatHeroList,0),1),"")</f>
        <v>Advice</v>
      </c>
      <c r="DK17" s="5" t="str">
        <f t="array" ref="DK17">IF(calculator!$I$5="",INDEX(ChatList,MATCH(DK$1,ChatHeroList,0),1),"")</f>
        <v>Comforting Cheer</v>
      </c>
      <c r="DL17" s="5" t="str">
        <f t="array" ref="DL17">IF(calculator!$I$5="",INDEX(ChatList,MATCH(DL$1,ChatHeroList,0),1),"")</f>
        <v>Belief</v>
      </c>
      <c r="DM17" s="5" t="str">
        <f t="array" ref="DM17">IF(calculator!$I$5="",INDEX(ChatList,MATCH(DM$1,ChatHeroList,0),1),"")</f>
        <v>Comforting Cheer</v>
      </c>
      <c r="DN17" s="5" t="str">
        <f t="array" ref="DN17">IF(calculator!$I$5="",INDEX(ChatList,MATCH(DN$1,ChatHeroList,0),1),"")</f>
        <v>Sad Memory</v>
      </c>
      <c r="DO17" s="5" t="str">
        <f t="array" ref="DO17">IF(calculator!$I$5="",INDEX(ChatList,MATCH(DO$1,ChatHeroList,0),1),"")</f>
        <v>Cute Cheer</v>
      </c>
      <c r="DP17" s="5" t="str">
        <f t="array" ref="DP17">IF(calculator!$I$5="",INDEX(ChatList,MATCH(DP$1,ChatHeroList,0),1),"")</f>
        <v>Sad Memory</v>
      </c>
      <c r="DQ17" s="5" t="str">
        <f t="array" ref="DQ17">IF(calculator!$I$5="",INDEX(ChatList,MATCH(DQ$1,ChatHeroList,0),1),"")</f>
        <v>Dream</v>
      </c>
      <c r="DR17" s="5" t="str">
        <f t="array" ref="DR17">IF(calculator!$I$5="",INDEX(ChatList,MATCH(DR$1,ChatHeroList,0),1),"")</f>
        <v>Sad Memory</v>
      </c>
      <c r="DS17" s="5" t="str">
        <f t="array" ref="DS17">IF(calculator!$I$5="",INDEX(ChatList,MATCH(DS$1,ChatHeroList,0),1),"")</f>
        <v>Self-Indulgent</v>
      </c>
      <c r="DT17" s="5" t="str">
        <f t="array" ref="DT17">IF(calculator!$I$5="",INDEX(ChatList,MATCH(DT$1,ChatHeroList,0),1),"")</f>
        <v>Advice</v>
      </c>
      <c r="DU17" s="5" t="str">
        <f t="array" ref="DU17">IF(calculator!$I$5="",INDEX(ChatList,MATCH(DU$1,ChatHeroList,0),1),"")</f>
        <v>Advice</v>
      </c>
      <c r="DV17" s="5" t="str">
        <f t="array" ref="DV17">IF(calculator!$I$5="",INDEX(ChatList,MATCH(DV$1,ChatHeroList,0),1),"")</f>
        <v>Reality Check</v>
      </c>
      <c r="DW17" s="5" t="str">
        <f t="array" ref="DW17">IF(calculator!$I$5="",INDEX(ChatList,MATCH(DW$1,ChatHeroList,0),1),"")</f>
        <v>Sad Memory</v>
      </c>
      <c r="DX17" s="5" t="str">
        <f t="array" ref="DX17">IF(calculator!$I$5="",INDEX(ChatList,MATCH(DX$1,ChatHeroList,0),1),"")</f>
        <v>Reality Check</v>
      </c>
      <c r="DY17" s="5" t="str">
        <f t="array" ref="DY17">IF(calculator!$I$5="",INDEX(ChatList,MATCH(DY$1,ChatHeroList,0),1),"")</f>
        <v>Complain</v>
      </c>
      <c r="DZ17" s="5" t="str">
        <f t="array" ref="DZ17">IF(calculator!$I$5="",INDEX(ChatList,MATCH(DZ$1,ChatHeroList,0),1),"")</f>
        <v>Sad Memory</v>
      </c>
      <c r="EA17" s="5" t="str">
        <f t="array" ref="EA17">IF(calculator!$I$5="",INDEX(ChatList,MATCH(EA$1,ChatHeroList,0),1),"")</f>
        <v>Self-Indulgent</v>
      </c>
      <c r="EB17" s="5" t="str">
        <f t="array" ref="EB17">IF(calculator!$I$5="",INDEX(ChatList,MATCH(EB$1,ChatHeroList,0),1),"")</f>
        <v>Comforting Cheer</v>
      </c>
      <c r="EC17" s="5" t="str">
        <f t="array" ref="EC17">IF(calculator!$I$5="",INDEX(ChatList,MATCH(EC$1,ChatHeroList,0),1),"")</f>
        <v>Complain</v>
      </c>
      <c r="ED17" s="5" t="str">
        <f t="array" ref="ED17">IF(calculator!$I$5="",INDEX(ChatList,MATCH(ED$1,ChatHeroList,0),1),"")</f>
        <v>Happy Memory</v>
      </c>
      <c r="EE17" s="5" t="str">
        <f t="array" ref="EE17">IF(calculator!$I$5="",INDEX(ChatList,MATCH(EE$1,ChatHeroList,0),1),"")</f>
        <v>Sad Memory</v>
      </c>
      <c r="EF17" s="5" t="str">
        <f t="array" ref="EF17">IF(calculator!$I$5="",INDEX(ChatList,MATCH(EF$1,ChatHeroList,0),1),"")</f>
        <v>Dream</v>
      </c>
      <c r="EG17" s="5" t="str">
        <f t="array" ref="EG17">IF(calculator!$I$5="",INDEX(ChatList,MATCH(EG$1,ChatHeroList,0),1),"")</f>
        <v>Unique Comment</v>
      </c>
      <c r="EH17" s="5" t="str">
        <f t="array" ref="EH17">IF(calculator!$I$5="",INDEX(ChatList,MATCH(EH$1,ChatHeroList,0),1),"")</f>
        <v>Advice</v>
      </c>
      <c r="EI17" s="5" t="str">
        <f t="array" ref="EI17">IF(calculator!$I$5="",INDEX(ChatList,MATCH(EI$1,ChatHeroList,0),1),"")</f>
        <v>Food Story</v>
      </c>
      <c r="EJ17" s="5" t="str">
        <f t="array" ref="EJ17">IF(calculator!$I$5="",INDEX(ChatList,MATCH(EJ$1,ChatHeroList,0),1),"")</f>
        <v>Belief</v>
      </c>
      <c r="EK17" s="5" t="str">
        <f t="array" ref="EK17">IF(calculator!$I$5="",INDEX(ChatList,MATCH(EK$1,ChatHeroList,0),1),"")</f>
        <v>Joyful Memory</v>
      </c>
      <c r="EL17" s="5" t="str">
        <f t="array" ref="EL17">IF(calculator!$I$5="",INDEX(ChatList,MATCH(EL$1,ChatHeroList,0),1),"")</f>
        <v>Advice</v>
      </c>
      <c r="EM17" s="5" t="str">
        <f t="array" ref="EM17">IF(calculator!$I$5="",INDEX(ChatList,MATCH(EM$1,ChatHeroList,0),1),"")</f>
        <v>Dream</v>
      </c>
      <c r="EN17" s="5" t="str">
        <f t="array" ref="EN17">IF(calculator!$I$5="",INDEX(ChatList,MATCH(EN$1,ChatHeroList,0),1),"")</f>
        <v>Complain</v>
      </c>
      <c r="EO17" s="5" t="str">
        <f t="array" ref="EO17">IF(calculator!$I$5="",INDEX(ChatList,MATCH(EO$1,ChatHeroList,0),1),"")</f>
        <v>Heroic Cheer</v>
      </c>
      <c r="EP17" s="5" t="str">
        <f t="array" ref="EP17">IF(calculator!$I$5="",INDEX(ChatList,MATCH(EP$1,ChatHeroList,0),1),"")</f>
        <v>Belief</v>
      </c>
      <c r="EQ17" s="5" t="str">
        <f t="array" ref="EQ17">IF(calculator!$I$5="",INDEX(ChatList,MATCH(EQ$1,ChatHeroList,0),1),"")</f>
        <v>Dream</v>
      </c>
      <c r="ER17" s="5" t="str">
        <f t="array" ref="ER17">IF(calculator!$I$5="",INDEX(ChatList,MATCH(ER$1,ChatHeroList,0),1),"")</f>
        <v>Happy Memory</v>
      </c>
      <c r="ES17" s="5" t="str">
        <f t="array" ref="ES17">IF(calculator!$I$5="",INDEX(ChatList,MATCH(ES$1,ChatHeroList,0),1),"")</f>
        <v>Advice</v>
      </c>
      <c r="ET17" s="5" t="str">
        <f t="array" ref="ET17">IF(calculator!$I$5="",INDEX(ChatList,MATCH(ET$1,ChatHeroList,0),1),"")</f>
        <v>Belief</v>
      </c>
      <c r="EU17" s="5" t="str">
        <f t="array" ref="EU17">IF(calculator!$I$5="",INDEX(ChatList,MATCH(EU$1,ChatHeroList,0),1),"")</f>
        <v>Heroic Tale</v>
      </c>
      <c r="EV17" s="5" t="str">
        <f t="array" ref="EV17">IF(calculator!$I$5="",INDEX(ChatList,MATCH(EV$1,ChatHeroList,0),1),"")</f>
        <v>Unique Comment</v>
      </c>
      <c r="EW17" s="5" t="str">
        <f t="array" ref="EW17">IF(calculator!$I$5="",INDEX(ChatList,MATCH(EW$1,ChatHeroList,0),1),"")</f>
        <v>Self-Indulgent</v>
      </c>
      <c r="EX17" s="5" t="str">
        <f t="array" ref="EX17">IF(calculator!$I$5="",INDEX(ChatList,MATCH(EX$1,ChatHeroList,0),1),"")</f>
        <v>Unique Comment</v>
      </c>
      <c r="EY17" s="5" t="str">
        <f t="array" ref="EY17">IF(calculator!$I$5="",INDEX(ChatList,MATCH(EY$1,ChatHeroList,0),1),"")</f>
        <v>Cute Cheer</v>
      </c>
      <c r="EZ17" s="5" t="str">
        <f t="array" ref="EZ17">IF(calculator!$I$5="",INDEX(ChatList,MATCH(EZ$1,ChatHeroList,0),1),"")</f>
        <v>Bizarre Story</v>
      </c>
      <c r="FA17" s="5" t="str">
        <f t="array" ref="FA17">IF(calculator!$I$5="",INDEX(ChatList,MATCH(FA$1,ChatHeroList,0),1),"")</f>
        <v>Self-Indulgent</v>
      </c>
      <c r="FB17" s="5" t="str">
        <f t="array" ref="FB17">IF(calculator!$I$5="",INDEX(ChatList,MATCH(FB$1,ChatHeroList,0),1),"")</f>
        <v>Self-Indulgent</v>
      </c>
    </row>
    <row r="18" spans="1:158">
      <c r="A18" s="80" t="str">
        <v>Bask</v>
      </c>
      <c r="B18" s="142" t="e">
        <f ca="1"/>
        <v>#NAME?</v>
      </c>
      <c r="D18" s="23" t="s">
        <v>98</v>
      </c>
      <c r="E18" t="e">
        <f t="shared" ca="1" si="1"/>
        <v>#NAME?</v>
      </c>
      <c r="F18" s="143">
        <f t="array" ref="F18">IF(calculator!$I$5="",INDEX(VeryBigTable,MATCH(F$1,VeryBigTableHeroes,0),MATCH(INDEX(ChatList,MATCH($D18,ChatHeroList,0),1),VeryBigTableChatRow)),"")</f>
        <v>2</v>
      </c>
      <c r="G18" s="143">
        <f t="array" ref="G18">IF(calculator!$I$5="",INDEX(VeryBigTable,MATCH(G$1,VeryBigTableHeroes,0),MATCH(INDEX(ChatList,MATCH($D18,ChatHeroList,0),1),VeryBigTableChatRow)),"")</f>
        <v>0</v>
      </c>
      <c r="H18" s="143">
        <f t="array" ref="H18">IF(calculator!$I$5="",INDEX(VeryBigTable,MATCH(H$1,VeryBigTableHeroes,0),MATCH(INDEX(ChatList,MATCH($D18,ChatHeroList,0),1),VeryBigTableChatRow)),"")</f>
        <v>-3</v>
      </c>
      <c r="I18" s="143">
        <f>IF(calculator!$I$5="",SUM(F18:H18),"")</f>
        <v>-1</v>
      </c>
      <c r="J18" s="23" t="s">
        <v>98</v>
      </c>
      <c r="K18" s="23" t="e">
        <f t="shared" ca="1" si="2"/>
        <v>#NAME?</v>
      </c>
      <c r="L18" s="23">
        <f t="array" ref="L18">IF(calculator!$I$5="",INDEX(VeryBigTable,MATCH(L$1,VeryBigTableHeroes,0),MATCH(INDEX(ChatList,MATCH($J18,ChatHeroList,0),2),VeryBigTableChatRow)),"")</f>
        <v>0</v>
      </c>
      <c r="M18" s="23">
        <f t="array" ref="M18">IF(calculator!$I$5="",INDEX(VeryBigTable,MATCH(M$1,VeryBigTableHeroes,0),MATCH(INDEX(ChatList,MATCH($J18,ChatHeroList,0),2),VeryBigTableChatRow)),"")</f>
        <v>9</v>
      </c>
      <c r="N18" s="23">
        <f t="array" ref="N18">IF(calculator!$I$5="",INDEX(VeryBigTable,MATCH(N$1,VeryBigTableHeroes,0),MATCH(INDEX(ChatList,MATCH($J18,ChatHeroList,0),2),VeryBigTableChatRow)),"")</f>
        <v>6</v>
      </c>
      <c r="O18" s="23">
        <f>IF(calculator!$I$5="",SUM(L18:N18),"")</f>
        <v>15</v>
      </c>
      <c r="P18" s="149" t="s">
        <v>173</v>
      </c>
      <c r="Q18" s="125" t="e">
        <f ca="1">_xludf.CONCAT(P18,"1")</f>
        <v>#NAME?</v>
      </c>
      <c r="R18" s="149">
        <f t="array" ref="R18">IF(calculator!$I$5="",INDEX(VeryBigTable,MATCH(R$1,VeryBigTableHeroes,0),MATCH(INDEX(ChatList,MATCH($P18,ChatHeroList,0),1),VeryBigTableChatRow)),"")</f>
        <v>0</v>
      </c>
      <c r="S18" s="149">
        <f t="array" ref="S18">IF(calculator!$I$5="",INDEX(VeryBigTable,MATCH(S$1,VeryBigTableHeroes,0),MATCH(INDEX(ChatList,MATCH($P18,ChatHeroList,0),1),VeryBigTableChatRow)),"")</f>
        <v>9</v>
      </c>
      <c r="T18" s="149">
        <f t="array" ref="T18">IF(calculator!$I$5="",INDEX(VeryBigTable,MATCH(T$1,VeryBigTableHeroes,0),MATCH(INDEX(ChatList,MATCH($P18,ChatHeroList,0),1),VeryBigTableChatRow)),"")</f>
        <v>6</v>
      </c>
      <c r="U18" s="149">
        <f>IF(calculator!$I$5="",SUM(R18:T18),"")</f>
        <v>15</v>
      </c>
      <c r="V18" s="5"/>
      <c r="W18" s="17" t="b">
        <f>AND(W15=FALSE,W16=FALSE,W17=TRUE)</f>
        <v>0</v>
      </c>
      <c r="X18" s="5" t="e">
        <f t="array" aca="1" ref="X18" ca="1">_xludf.IFs(W18,SMALL(IF(V17=Total,ROW(Total)-1),2),W17=FALSE,MATCH(V17,Total,0))</f>
        <v>#NAME?</v>
      </c>
      <c r="Y18" s="5" t="e">
        <f t="array" aca="1" ref="Y18" ca="1">INDEX(Chats,X18)</f>
        <v>#NAME?</v>
      </c>
      <c r="Z18" s="17" t="s">
        <v>603</v>
      </c>
      <c r="AA18" s="5" t="e">
        <f t="array" ref="AA18">INDEX(Team,Z18)</f>
        <v>#VALUE!</v>
      </c>
      <c r="AB18" s="17"/>
      <c r="AE18" s="182" t="str">
        <f ca="1">IFERROR(__xludf.DUMMYFUNCTION("""COMPUTED_VALUE"""),"Rin")</f>
        <v>Rin</v>
      </c>
      <c r="AF18" t="str">
        <f ca="1">IFERROR(__xludf.DUMMYFUNCTION("""COMPUTED_VALUE"""),"Zerato")</f>
        <v>Zerato</v>
      </c>
      <c r="AG18" s="28" t="s">
        <v>598</v>
      </c>
      <c r="AH18" s="73"/>
      <c r="AI18" s="134" t="str">
        <f t="shared" si="0"/>
        <v/>
      </c>
      <c r="AJ18" s="4" t="s">
        <v>112</v>
      </c>
      <c r="AK18" s="5" t="str">
        <f t="array" ref="AK18">IF(calculator!$I$5="",INDEX(ChatList,MATCH(AK$1,ChatHeroList,0),2),"")</f>
        <v>Myth</v>
      </c>
      <c r="AL18" s="5" t="str">
        <f t="array" ref="AL18">IF(calculator!$I$5="",INDEX(ChatList,MATCH(AL$1,ChatHeroList,0),2),"")</f>
        <v>Self-Indulgent</v>
      </c>
      <c r="AM18" s="5" t="str">
        <f t="array" ref="AM18">IF(calculator!$I$5="",INDEX(ChatList,MATCH(AM$1,ChatHeroList,0),2),"")</f>
        <v>Advice</v>
      </c>
      <c r="AN18" s="5" t="str">
        <f t="array" ref="AN18">IF(calculator!$I$5="",INDEX(ChatList,MATCH(AN$1,ChatHeroList,0),2),"")</f>
        <v>Happy Memory</v>
      </c>
      <c r="AO18" s="5" t="str">
        <f t="array" ref="AO18">IF(calculator!$I$5="",INDEX(ChatList,MATCH(AO$1,ChatHeroList,0),2),"")</f>
        <v>Comforting Cheer</v>
      </c>
      <c r="AP18" s="5" t="str">
        <f t="array" ref="AP18">IF(calculator!$I$5="",INDEX(ChatList,MATCH(AP$1,ChatHeroList,0),2),"")</f>
        <v>Complain</v>
      </c>
      <c r="AQ18" s="5" t="str">
        <f t="array" ref="AQ18">IF(calculator!$I$5="",INDEX(ChatList,MATCH(AQ$1,ChatHeroList,0),2),"")</f>
        <v>Self-Indulgent</v>
      </c>
      <c r="AR18" s="5" t="str">
        <f t="array" ref="AR18">IF(calculator!$I$5="",INDEX(ChatList,MATCH(AR$1,ChatHeroList,0),2),"")</f>
        <v>Gossip</v>
      </c>
      <c r="AS18" s="5" t="str">
        <f t="array" ref="AS18">IF(calculator!$I$5="",INDEX(ChatList,MATCH(AS$1,ChatHeroList,0),2),"")</f>
        <v>Dream</v>
      </c>
      <c r="AT18" s="5" t="str">
        <f t="array" ref="AT18">IF(calculator!$I$5="",INDEX(ChatList,MATCH(AT$1,ChatHeroList,0),2),"")</f>
        <v>Food Story</v>
      </c>
      <c r="AU18" s="5" t="str">
        <f t="array" ref="AU18">IF(calculator!$I$5="",INDEX(ChatList,MATCH(AU$1,ChatHeroList,0),2),"")</f>
        <v>Heroic Tale</v>
      </c>
      <c r="AV18" s="5" t="str">
        <f t="array" ref="AV18">IF(calculator!$I$5="",INDEX(ChatList,MATCH(AV$1,ChatHeroList,0),2),"")</f>
        <v>Gossip</v>
      </c>
      <c r="AW18" s="5" t="str">
        <f t="array" ref="AW18">IF(calculator!$I$5="",INDEX(ChatList,MATCH(AW$1,ChatHeroList,0),2),"")</f>
        <v>Complain</v>
      </c>
      <c r="AX18" s="5" t="str">
        <f t="array" ref="AX18">IF(calculator!$I$5="",INDEX(ChatList,MATCH(AX$1,ChatHeroList,0),2),"")</f>
        <v>Advice</v>
      </c>
      <c r="AY18" s="5" t="str">
        <f t="array" ref="AY18">IF(calculator!$I$5="",INDEX(ChatList,MATCH(AY$1,ChatHeroList,0),2),"")</f>
        <v>Bizarre Story</v>
      </c>
      <c r="AZ18" s="5" t="str">
        <f t="array" ref="AZ18">IF(calculator!$I$5="",INDEX(ChatList,MATCH(AZ$1,ChatHeroList,0),2),"")</f>
        <v>Reality Check</v>
      </c>
      <c r="BA18" s="5" t="str">
        <f t="array" ref="BA18">IF(calculator!$I$5="",INDEX(ChatList,MATCH(BA$1,ChatHeroList,0),2),"")</f>
        <v>Sad Memory</v>
      </c>
      <c r="BB18" s="5" t="str">
        <f t="array" ref="BB18">IF(calculator!$I$5="",INDEX(ChatList,MATCH(BB$1,ChatHeroList,0),2),"")</f>
        <v>Interesting Story</v>
      </c>
      <c r="BC18" s="5" t="str">
        <f t="array" ref="BC18">IF(calculator!$I$5="",INDEX(ChatList,MATCH(BC$1,ChatHeroList,0),2),"")</f>
        <v>Food Story</v>
      </c>
      <c r="BD18" s="5" t="str">
        <f t="array" ref="BD18">IF(calculator!$I$5="",INDEX(ChatList,MATCH(BD$1,ChatHeroList,0),2),"")</f>
        <v>Reality Check</v>
      </c>
      <c r="BE18" s="5" t="str">
        <f t="array" ref="BE18">IF(calculator!$I$5="",INDEX(ChatList,MATCH(BE$1,ChatHeroList,0),2),"")</f>
        <v>Horror Story</v>
      </c>
      <c r="BF18" s="5" t="str">
        <f t="array" ref="BF18">IF(calculator!$I$5="",INDEX(ChatList,MATCH(BF$1,ChatHeroList,0),2),"")</f>
        <v>Advice</v>
      </c>
      <c r="BG18" s="5" t="str">
        <f t="array" ref="BG18">IF(calculator!$I$5="",INDEX(ChatList,MATCH(BG$1,ChatHeroList,0),2),"")</f>
        <v>Sad Memory</v>
      </c>
      <c r="BH18" s="5" t="str">
        <f t="array" ref="BH18">IF(calculator!$I$5="",INDEX(ChatList,MATCH(BH$1,ChatHeroList,0),2),"")</f>
        <v>Advice</v>
      </c>
      <c r="BI18" s="5" t="str">
        <f t="array" ref="BI18">IF(calculator!$I$5="",INDEX(ChatList,MATCH(BI$1,ChatHeroList,0),2),"")</f>
        <v>Comforting Cheer</v>
      </c>
      <c r="BJ18" s="5" t="str">
        <f t="array" ref="BJ18">IF(calculator!$I$5="",INDEX(ChatList,MATCH(BJ$1,ChatHeroList,0),2),"")</f>
        <v>Myth</v>
      </c>
      <c r="BK18" s="5" t="str">
        <f t="array" ref="BK18">IF(calculator!$I$5="",INDEX(ChatList,MATCH(BK$1,ChatHeroList,0),2),"")</f>
        <v>Dream</v>
      </c>
      <c r="BL18" s="5" t="str">
        <f t="array" ref="BL18">IF(calculator!$I$5="",INDEX(ChatList,MATCH(BL$1,ChatHeroList,0),2),"")</f>
        <v>Advice</v>
      </c>
      <c r="BM18" s="5" t="str">
        <f t="array" ref="BM18">IF(calculator!$I$5="",INDEX(ChatList,MATCH(BM$1,ChatHeroList,0),2),"")</f>
        <v>Unique Comment</v>
      </c>
      <c r="BN18" s="5" t="str">
        <f t="array" ref="BN18">IF(calculator!$I$5="",INDEX(ChatList,MATCH(BN$1,ChatHeroList,0),2),"")</f>
        <v>Gossip</v>
      </c>
      <c r="BO18" s="5" t="str">
        <f t="array" ref="BO18">IF(calculator!$I$5="",INDEX(ChatList,MATCH(BO$1,ChatHeroList,0),2),"")</f>
        <v>Bizarre Story</v>
      </c>
      <c r="BP18" s="5" t="str">
        <f t="array" ref="BP18">IF(calculator!$I$5="",INDEX(ChatList,MATCH(BP$1,ChatHeroList,0),2),"")</f>
        <v>Cute Cheer</v>
      </c>
      <c r="BQ18" s="5" t="str">
        <f t="array" ref="BQ18">IF(calculator!$I$5="",INDEX(ChatList,MATCH(BQ$1,ChatHeroList,0),2),"")</f>
        <v>Gossip</v>
      </c>
      <c r="BR18" s="5" t="str">
        <f t="array" ref="BR18">IF(calculator!$I$5="",INDEX(ChatList,MATCH(BR$1,ChatHeroList,0),2),"")</f>
        <v>Criticism</v>
      </c>
      <c r="BS18" s="5" t="str">
        <f t="array" ref="BS18">IF(calculator!$I$5="",INDEX(ChatList,MATCH(BS$1,ChatHeroList,0),2),"")</f>
        <v>Happy Memory</v>
      </c>
      <c r="BT18" s="5" t="str">
        <f t="array" ref="BT18">IF(calculator!$I$5="",INDEX(ChatList,MATCH(BT$1,ChatHeroList,0),2),"")</f>
        <v>Dream</v>
      </c>
      <c r="BU18" s="5" t="str">
        <f t="array" ref="BU18">IF(calculator!$I$5="",INDEX(ChatList,MATCH(BU$1,ChatHeroList,0),2),"")</f>
        <v>Belief</v>
      </c>
      <c r="BV18" s="5" t="str">
        <f t="array" ref="BV18">IF(calculator!$I$5="",INDEX(ChatList,MATCH(BV$1,ChatHeroList,0),2),"")</f>
        <v>Heroic Cheer</v>
      </c>
      <c r="BW18" s="5" t="str">
        <f t="array" ref="BW18">IF(calculator!$I$5="",INDEX(ChatList,MATCH(BW$1,ChatHeroList,0),2),"")</f>
        <v>Happy Memory</v>
      </c>
      <c r="BX18" s="5" t="str">
        <f t="array" ref="BX18">IF(calculator!$I$5="",INDEX(ChatList,MATCH(BX$1,ChatHeroList,0),2),"")</f>
        <v>Food Story</v>
      </c>
      <c r="BY18" s="5" t="str">
        <f t="array" ref="BY18">IF(calculator!$I$5="",INDEX(ChatList,MATCH(BY$1,ChatHeroList,0),2),"")</f>
        <v>Dream</v>
      </c>
      <c r="BZ18" s="5" t="str">
        <f t="array" ref="BZ18">IF(calculator!$I$5="",INDEX(ChatList,MATCH(BZ$1,ChatHeroList,0),2),"")</f>
        <v>Happy Memory</v>
      </c>
      <c r="CA18" s="5" t="str">
        <f t="array" ref="CA18">IF(calculator!$I$5="",INDEX(ChatList,MATCH(CA$1,ChatHeroList,0),2),"")</f>
        <v>Comforting Cheer</v>
      </c>
      <c r="CB18" s="5" t="str">
        <f t="array" ref="CB18">IF(calculator!$I$5="",INDEX(ChatList,MATCH(CB$1,ChatHeroList,0),2),"")</f>
        <v>Heroic Tale</v>
      </c>
      <c r="CC18" s="5" t="str">
        <f t="array" ref="CC18">IF(calculator!$I$5="",INDEX(ChatList,MATCH(CC$1,ChatHeroList,0),2),"")</f>
        <v>Advice</v>
      </c>
      <c r="CD18" s="5" t="str">
        <f t="array" ref="CD18">IF(calculator!$I$5="",INDEX(ChatList,MATCH(CD$1,ChatHeroList,0),2),"")</f>
        <v>Horror Story</v>
      </c>
      <c r="CE18" s="5" t="str">
        <f t="array" ref="CE18">IF(calculator!$I$5="",INDEX(ChatList,MATCH(CE$1,ChatHeroList,0),2),"")</f>
        <v>Dream</v>
      </c>
      <c r="CF18" s="5" t="str">
        <f t="array" ref="CF18">IF(calculator!$I$5="",INDEX(ChatList,MATCH(CF$1,ChatHeroList,0),2),"")</f>
        <v>Bizarre Story</v>
      </c>
      <c r="CG18" s="5" t="str">
        <f t="array" ref="CG18">IF(calculator!$I$5="",INDEX(ChatList,MATCH(CG$1,ChatHeroList,0),2),"")</f>
        <v>Interesting Story</v>
      </c>
      <c r="CH18" s="5" t="str">
        <f t="array" ref="CH18">IF(calculator!$I$5="",INDEX(ChatList,MATCH(CH$1,ChatHeroList,0),2),"")</f>
        <v>Complain</v>
      </c>
      <c r="CI18" s="5" t="str">
        <f t="array" ref="CI18">IF(calculator!$I$5="",INDEX(ChatList,MATCH(CI$1,ChatHeroList,0),2),"")</f>
        <v>Happy Memory</v>
      </c>
      <c r="CJ18" s="5" t="str">
        <f t="array" ref="CJ18">IF(calculator!$I$5="",INDEX(ChatList,MATCH(CJ$1,ChatHeroList,0),2),"")</f>
        <v>Advice</v>
      </c>
      <c r="CK18" s="5" t="str">
        <f t="array" ref="CK18">IF(calculator!$I$5="",INDEX(ChatList,MATCH(CK$1,ChatHeroList,0),2),"")</f>
        <v>Gossip</v>
      </c>
      <c r="CL18" s="5" t="str">
        <f t="array" ref="CL18">IF(calculator!$I$5="",INDEX(ChatList,MATCH(CL$1,ChatHeroList,0),2),"")</f>
        <v>Advice</v>
      </c>
      <c r="CM18" s="5" t="str">
        <f t="array" ref="CM18">IF(calculator!$I$5="",INDEX(ChatList,MATCH(CM$1,ChatHeroList,0),2),"")</f>
        <v>Happy Memory</v>
      </c>
      <c r="CN18" s="5" t="str">
        <f t="array" ref="CN18">IF(calculator!$I$5="",INDEX(ChatList,MATCH(CN$1,ChatHeroList,0),2),"")</f>
        <v>Advice</v>
      </c>
      <c r="CO18" s="5" t="str">
        <f t="array" ref="CO18">IF(calculator!$I$5="",INDEX(ChatList,MATCH(CO$1,ChatHeroList,0),2),"")</f>
        <v>Comforting Cheer</v>
      </c>
      <c r="CP18" s="5" t="str">
        <f t="array" ref="CP18">IF(calculator!$I$5="",INDEX(ChatList,MATCH(CP$1,ChatHeroList,0),2),"")</f>
        <v>Joyful Memory</v>
      </c>
      <c r="CQ18" s="5" t="str">
        <f t="array" ref="CQ18">IF(calculator!$I$5="",INDEX(ChatList,MATCH(CQ$1,ChatHeroList,0),2),"")</f>
        <v>Food Story</v>
      </c>
      <c r="CR18" s="5" t="str">
        <f t="array" ref="CR18">IF(calculator!$I$5="",INDEX(ChatList,MATCH(CR$1,ChatHeroList,0),2),"")</f>
        <v>Myth</v>
      </c>
      <c r="CS18" s="5" t="str">
        <f t="array" ref="CS18">IF(calculator!$I$5="",INDEX(ChatList,MATCH(CS$1,ChatHeroList,0),2),"")</f>
        <v>Food Story</v>
      </c>
      <c r="CT18" s="5" t="str">
        <f t="array" ref="CT18">IF(calculator!$I$5="",INDEX(ChatList,MATCH(CT$1,ChatHeroList,0),2),"")</f>
        <v>Reality Check</v>
      </c>
      <c r="CU18" s="5" t="str">
        <f t="array" ref="CU18">IF(calculator!$I$5="",INDEX(ChatList,MATCH(CU$1,ChatHeroList,0),2),"")</f>
        <v>Reality Check</v>
      </c>
      <c r="CV18" s="5" t="str">
        <f t="array" ref="CV18">IF(calculator!$I$5="",INDEX(ChatList,MATCH(CV$1,ChatHeroList,0),2),"")</f>
        <v>Happy Memory</v>
      </c>
      <c r="CW18" s="5" t="str">
        <f t="array" ref="CW18">IF(calculator!$I$5="",INDEX(ChatList,MATCH(CW$1,ChatHeroList,0),2),"")</f>
        <v>Belief</v>
      </c>
      <c r="CX18" s="5" t="str">
        <f t="array" ref="CX18">IF(calculator!$I$5="",INDEX(ChatList,MATCH(CX$1,ChatHeroList,0),2),"")</f>
        <v>Food Story</v>
      </c>
      <c r="CY18" s="5" t="str">
        <f t="array" ref="CY18">IF(calculator!$I$5="",INDEX(ChatList,MATCH(CY$1,ChatHeroList,0),2),"")</f>
        <v>Gossip</v>
      </c>
      <c r="CZ18" s="5" t="str">
        <f t="array" ref="CZ18">IF(calculator!$I$5="",INDEX(ChatList,MATCH(CZ$1,ChatHeroList,0),2),"")</f>
        <v>Heroic Cheer</v>
      </c>
      <c r="DA18" s="5" t="str">
        <f t="array" ref="DA18">IF(calculator!$I$5="",INDEX(ChatList,MATCH(DA$1,ChatHeroList,0),2),"")</f>
        <v>Advice</v>
      </c>
      <c r="DB18" s="5" t="str">
        <f t="array" ref="DB18">IF(calculator!$I$5="",INDEX(ChatList,MATCH(DB$1,ChatHeroList,0),2),"")</f>
        <v>Complain</v>
      </c>
      <c r="DC18" s="5" t="str">
        <f t="array" ref="DC18">IF(calculator!$I$5="",INDEX(ChatList,MATCH(DC$1,ChatHeroList,0),2),"")</f>
        <v>Sad Memory</v>
      </c>
      <c r="DD18" s="5" t="str">
        <f t="array" ref="DD18">IF(calculator!$I$5="",INDEX(ChatList,MATCH(DD$1,ChatHeroList,0),2),"")</f>
        <v>Food Story</v>
      </c>
      <c r="DE18" s="5" t="str">
        <f t="array" ref="DE18">IF(calculator!$I$5="",INDEX(ChatList,MATCH(DE$1,ChatHeroList,0),2),"")</f>
        <v>Heroic Cheer</v>
      </c>
      <c r="DF18" s="5" t="str">
        <f t="array" ref="DF18">IF(calculator!$I$5="",INDEX(ChatList,MATCH(DF$1,ChatHeroList,0),2),"")</f>
        <v>Complain</v>
      </c>
      <c r="DG18" s="5" t="str">
        <f t="array" ref="DG18">IF(calculator!$I$5="",INDEX(ChatList,MATCH(DG$1,ChatHeroList,0),2),"")</f>
        <v>Horror Story</v>
      </c>
      <c r="DH18" s="5" t="str">
        <f t="array" ref="DH18">IF(calculator!$I$5="",INDEX(ChatList,MATCH(DH$1,ChatHeroList,0),2),"")</f>
        <v>Happy Memory</v>
      </c>
      <c r="DI18" s="5" t="str">
        <f t="array" ref="DI18">IF(calculator!$I$5="",INDEX(ChatList,MATCH(DI$1,ChatHeroList,0),2),"")</f>
        <v>Interesting Story</v>
      </c>
      <c r="DJ18" s="5" t="str">
        <f t="array" ref="DJ18">IF(calculator!$I$5="",INDEX(ChatList,MATCH(DJ$1,ChatHeroList,0),2),"")</f>
        <v>Self-Indulgent</v>
      </c>
      <c r="DK18" s="5" t="str">
        <f t="array" ref="DK18">IF(calculator!$I$5="",INDEX(ChatList,MATCH(DK$1,ChatHeroList,0),2),"")</f>
        <v>Dream</v>
      </c>
      <c r="DL18" s="5" t="str">
        <f t="array" ref="DL18">IF(calculator!$I$5="",INDEX(ChatList,MATCH(DL$1,ChatHeroList,0),2),"")</f>
        <v>Complain</v>
      </c>
      <c r="DM18" s="5" t="str">
        <f t="array" ref="DM18">IF(calculator!$I$5="",INDEX(ChatList,MATCH(DM$1,ChatHeroList,0),2),"")</f>
        <v>Complain</v>
      </c>
      <c r="DN18" s="5" t="str">
        <f t="array" ref="DN18">IF(calculator!$I$5="",INDEX(ChatList,MATCH(DN$1,ChatHeroList,0),2),"")</f>
        <v>Complain</v>
      </c>
      <c r="DO18" s="5" t="str">
        <f t="array" ref="DO18">IF(calculator!$I$5="",INDEX(ChatList,MATCH(DO$1,ChatHeroList,0),2),"")</f>
        <v>Unique Comment</v>
      </c>
      <c r="DP18" s="5" t="str">
        <f t="array" ref="DP18">IF(calculator!$I$5="",INDEX(ChatList,MATCH(DP$1,ChatHeroList,0),2),"")</f>
        <v>Horror Story</v>
      </c>
      <c r="DQ18" s="5" t="str">
        <f t="array" ref="DQ18">IF(calculator!$I$5="",INDEX(ChatList,MATCH(DQ$1,ChatHeroList,0),2),"")</f>
        <v>Joyful Memory</v>
      </c>
      <c r="DR18" s="5" t="str">
        <f t="array" ref="DR18">IF(calculator!$I$5="",INDEX(ChatList,MATCH(DR$1,ChatHeroList,0),2),"")</f>
        <v>Dream</v>
      </c>
      <c r="DS18" s="5" t="str">
        <f t="array" ref="DS18">IF(calculator!$I$5="",INDEX(ChatList,MATCH(DS$1,ChatHeroList,0),2),"")</f>
        <v>Food Story</v>
      </c>
      <c r="DT18" s="5" t="str">
        <f t="array" ref="DT18">IF(calculator!$I$5="",INDEX(ChatList,MATCH(DT$1,ChatHeroList,0),2),"")</f>
        <v>Complain</v>
      </c>
      <c r="DU18" s="5" t="str">
        <f t="array" ref="DU18">IF(calculator!$I$5="",INDEX(ChatList,MATCH(DU$1,ChatHeroList,0),2),"")</f>
        <v>Belief</v>
      </c>
      <c r="DV18" s="5" t="str">
        <f t="array" ref="DV18">IF(calculator!$I$5="",INDEX(ChatList,MATCH(DV$1,ChatHeroList,0),2),"")</f>
        <v>Complain</v>
      </c>
      <c r="DW18" s="5" t="str">
        <f t="array" ref="DW18">IF(calculator!$I$5="",INDEX(ChatList,MATCH(DW$1,ChatHeroList,0),2),"")</f>
        <v>Gossip</v>
      </c>
      <c r="DX18" s="5" t="str">
        <f t="array" ref="DX18">IF(calculator!$I$5="",INDEX(ChatList,MATCH(DX$1,ChatHeroList,0),2),"")</f>
        <v>Comforting Cheer</v>
      </c>
      <c r="DY18" s="5" t="str">
        <f t="array" ref="DY18">IF(calculator!$I$5="",INDEX(ChatList,MATCH(DY$1,ChatHeroList,0),2),"")</f>
        <v>Dream</v>
      </c>
      <c r="DZ18" s="5" t="str">
        <f t="array" ref="DZ18">IF(calculator!$I$5="",INDEX(ChatList,MATCH(DZ$1,ChatHeroList,0),2),"")</f>
        <v>Advice</v>
      </c>
      <c r="EA18" s="5" t="str">
        <f t="array" ref="EA18">IF(calculator!$I$5="",INDEX(ChatList,MATCH(EA$1,ChatHeroList,0),2),"")</f>
        <v>Dream</v>
      </c>
      <c r="EB18" s="5" t="str">
        <f t="array" ref="EB18">IF(calculator!$I$5="",INDEX(ChatList,MATCH(EB$1,ChatHeroList,0),2),"")</f>
        <v>Unique Comment</v>
      </c>
      <c r="EC18" s="5" t="str">
        <f t="array" ref="EC18">IF(calculator!$I$5="",INDEX(ChatList,MATCH(EC$1,ChatHeroList,0),2),"")</f>
        <v>Horror Story</v>
      </c>
      <c r="ED18" s="5" t="str">
        <f t="array" ref="ED18">IF(calculator!$I$5="",INDEX(ChatList,MATCH(ED$1,ChatHeroList,0),2),"")</f>
        <v>Self-Indulgent</v>
      </c>
      <c r="EE18" s="5" t="str">
        <f t="array" ref="EE18">IF(calculator!$I$5="",INDEX(ChatList,MATCH(EE$1,ChatHeroList,0),2),"")</f>
        <v>Reality Check</v>
      </c>
      <c r="EF18" s="5" t="str">
        <f t="array" ref="EF18">IF(calculator!$I$5="",INDEX(ChatList,MATCH(EF$1,ChatHeroList,0),2),"")</f>
        <v>Advice</v>
      </c>
      <c r="EG18" s="5" t="str">
        <f t="array" ref="EG18">IF(calculator!$I$5="",INDEX(ChatList,MATCH(EG$1,ChatHeroList,0),2),"")</f>
        <v>Interesting Story</v>
      </c>
      <c r="EH18" s="5" t="str">
        <f t="array" ref="EH18">IF(calculator!$I$5="",INDEX(ChatList,MATCH(EH$1,ChatHeroList,0),2),"")</f>
        <v>Occult</v>
      </c>
      <c r="EI18" s="5" t="str">
        <f t="array" ref="EI18">IF(calculator!$I$5="",INDEX(ChatList,MATCH(EI$1,ChatHeroList,0),2),"")</f>
        <v>Happy Memory</v>
      </c>
      <c r="EJ18" s="5" t="str">
        <f t="array" ref="EJ18">IF(calculator!$I$5="",INDEX(ChatList,MATCH(EJ$1,ChatHeroList,0),2),"")</f>
        <v>Self-Indulgent</v>
      </c>
      <c r="EK18" s="5" t="str">
        <f t="array" ref="EK18">IF(calculator!$I$5="",INDEX(ChatList,MATCH(EK$1,ChatHeroList,0),2),"")</f>
        <v>Belief</v>
      </c>
      <c r="EL18" s="5" t="str">
        <f t="array" ref="EL18">IF(calculator!$I$5="",INDEX(ChatList,MATCH(EL$1,ChatHeroList,0),2),"")</f>
        <v>Sad Memory</v>
      </c>
      <c r="EM18" s="5" t="str">
        <f t="array" ref="EM18">IF(calculator!$I$5="",INDEX(ChatList,MATCH(EM$1,ChatHeroList,0),2),"")</f>
        <v>Gossip</v>
      </c>
      <c r="EN18" s="5" t="str">
        <f t="array" ref="EN18">IF(calculator!$I$5="",INDEX(ChatList,MATCH(EN$1,ChatHeroList,0),2),"")</f>
        <v>Cute Cheer</v>
      </c>
      <c r="EO18" s="5" t="str">
        <f t="array" ref="EO18">IF(calculator!$I$5="",INDEX(ChatList,MATCH(EO$1,ChatHeroList,0),2),"")</f>
        <v>Horror Story</v>
      </c>
      <c r="EP18" s="5" t="str">
        <f t="array" ref="EP18">IF(calculator!$I$5="",INDEX(ChatList,MATCH(EP$1,ChatHeroList,0),2),"")</f>
        <v>Advice</v>
      </c>
      <c r="EQ18" s="5" t="str">
        <f t="array" ref="EQ18">IF(calculator!$I$5="",INDEX(ChatList,MATCH(EQ$1,ChatHeroList,0),2),"")</f>
        <v>Joyful Memory</v>
      </c>
      <c r="ER18" s="5" t="str">
        <f t="array" ref="ER18">IF(calculator!$I$5="",INDEX(ChatList,MATCH(ER$1,ChatHeroList,0),2),"")</f>
        <v>Gossip</v>
      </c>
      <c r="ES18" s="5" t="str">
        <f t="array" ref="ES18">IF(calculator!$I$5="",INDEX(ChatList,MATCH(ES$1,ChatHeroList,0),2),"")</f>
        <v>Happy Memory</v>
      </c>
      <c r="ET18" s="5" t="str">
        <f t="array" ref="ET18">IF(calculator!$I$5="",INDEX(ChatList,MATCH(ET$1,ChatHeroList,0),2),"")</f>
        <v>Horror Story</v>
      </c>
      <c r="EU18" s="5" t="str">
        <f t="array" ref="EU18">IF(calculator!$I$5="",INDEX(ChatList,MATCH(EU$1,ChatHeroList,0),2),"")</f>
        <v>Sad Memory</v>
      </c>
      <c r="EV18" s="5" t="str">
        <f t="array" ref="EV18">IF(calculator!$I$5="",INDEX(ChatList,MATCH(EV$1,ChatHeroList,0),2),"")</f>
        <v>Complain</v>
      </c>
      <c r="EW18" s="5" t="str">
        <f t="array" ref="EW18">IF(calculator!$I$5="",INDEX(ChatList,MATCH(EW$1,ChatHeroList,0),2),"")</f>
        <v>Advice</v>
      </c>
      <c r="EX18" s="5" t="str">
        <f t="array" ref="EX18">IF(calculator!$I$5="",INDEX(ChatList,MATCH(EX$1,ChatHeroList,0),2),"")</f>
        <v>Advice</v>
      </c>
      <c r="EY18" s="5" t="str">
        <f t="array" ref="EY18">IF(calculator!$I$5="",INDEX(ChatList,MATCH(EY$1,ChatHeroList,0),2),"")</f>
        <v>Advice</v>
      </c>
      <c r="EZ18" s="5" t="str">
        <f t="array" ref="EZ18">IF(calculator!$I$5="",INDEX(ChatList,MATCH(EZ$1,ChatHeroList,0),2),"")</f>
        <v>Complain</v>
      </c>
      <c r="FA18" s="5" t="str">
        <f t="array" ref="FA18">IF(calculator!$I$5="",INDEX(ChatList,MATCH(FA$1,ChatHeroList,0),2),"")</f>
        <v>Occult</v>
      </c>
      <c r="FB18" s="5" t="str">
        <f t="array" ref="FB18">IF(calculator!$I$5="",INDEX(ChatList,MATCH(FB$1,ChatHeroList,0),2),"")</f>
        <v>Complain</v>
      </c>
    </row>
    <row r="19" spans="1:158">
      <c r="A19" s="80" t="str">
        <v>Bellona</v>
      </c>
      <c r="B19" s="142" t="e">
        <f ca="1"/>
        <v>#NAME?</v>
      </c>
      <c r="D19" s="23" t="s">
        <v>25</v>
      </c>
      <c r="E19" t="e">
        <f t="shared" ca="1" si="1"/>
        <v>#NAME?</v>
      </c>
      <c r="F19" s="143">
        <f t="array" ref="F19">IF(calculator!$I$5="",INDEX(VeryBigTable,MATCH(F$1,VeryBigTableHeroes,0),MATCH(INDEX(ChatList,MATCH($D19,ChatHeroList,0),1),VeryBigTableChatRow)),"")</f>
        <v>2</v>
      </c>
      <c r="G19" s="143">
        <f t="array" ref="G19">IF(calculator!$I$5="",INDEX(VeryBigTable,MATCH(G$1,VeryBigTableHeroes,0),MATCH(INDEX(ChatList,MATCH($D19,ChatHeroList,0),1),VeryBigTableChatRow)),"")</f>
        <v>5</v>
      </c>
      <c r="H19" s="143">
        <f t="array" ref="H19">IF(calculator!$I$5="",INDEX(VeryBigTable,MATCH(H$1,VeryBigTableHeroes,0),MATCH(INDEX(ChatList,MATCH($D19,ChatHeroList,0),1),VeryBigTableChatRow)),"")</f>
        <v>4</v>
      </c>
      <c r="I19" s="143">
        <f>IF(calculator!$I$5="",SUM(F19:H19),"")</f>
        <v>11</v>
      </c>
      <c r="J19" s="23" t="s">
        <v>25</v>
      </c>
      <c r="K19" s="23" t="e">
        <f t="shared" ca="1" si="2"/>
        <v>#NAME?</v>
      </c>
      <c r="L19" s="23">
        <f t="array" ref="L19">IF(calculator!$I$5="",INDEX(VeryBigTable,MATCH(L$1,VeryBigTableHeroes,0),MATCH(INDEX(ChatList,MATCH($J19,ChatHeroList,0),2),VeryBigTableChatRow)),"")</f>
        <v>6</v>
      </c>
      <c r="M19" s="23">
        <f t="array" ref="M19">IF(calculator!$I$5="",INDEX(VeryBigTable,MATCH(M$1,VeryBigTableHeroes,0),MATCH(INDEX(ChatList,MATCH($J19,ChatHeroList,0),2),VeryBigTableChatRow)),"")</f>
        <v>1</v>
      </c>
      <c r="N19" s="23">
        <f t="array" ref="N19">IF(calculator!$I$5="",INDEX(VeryBigTable,MATCH(N$1,VeryBigTableHeroes,0),MATCH(INDEX(ChatList,MATCH($J19,ChatHeroList,0),2),VeryBigTableChatRow)),"")</f>
        <v>1</v>
      </c>
      <c r="O19" s="23">
        <f>IF(calculator!$I$5="",SUM(L19:N19),"")</f>
        <v>8</v>
      </c>
      <c r="P19" s="149" t="s">
        <v>173</v>
      </c>
      <c r="Q19" s="125" t="e">
        <f ca="1">_xludf.CONCAT(P19,"2")</f>
        <v>#NAME?</v>
      </c>
      <c r="R19" s="149">
        <f t="array" ref="R19">IF(calculator!$I$5="",INDEX(VeryBigTable,MATCH(R$1,VeryBigTableHeroes,0),MATCH(INDEX(ChatList,MATCH($P19,ChatHeroList,0),2),VeryBigTableChatRow)),"")</f>
        <v>7</v>
      </c>
      <c r="S19" s="149">
        <f t="array" ref="S19">IF(calculator!$I$5="",INDEX(VeryBigTable,MATCH(S$1,VeryBigTableHeroes,0),MATCH(INDEX(ChatList,MATCH($P19,ChatHeroList,0),2),VeryBigTableChatRow)),"")</f>
        <v>5</v>
      </c>
      <c r="T19" s="149">
        <f t="array" ref="T19">IF(calculator!$I$5="",INDEX(VeryBigTable,MATCH(T$1,VeryBigTableHeroes,0),MATCH(INDEX(ChatList,MATCH($P19,ChatHeroList,0),2),VeryBigTableChatRow)),"")</f>
        <v>3</v>
      </c>
      <c r="U19" s="149">
        <f>IF(calculator!$I$5="",SUM(R19:T19),"")</f>
        <v>15</v>
      </c>
      <c r="AE19" s="182" t="str">
        <f ca="1">IFERROR(__xludf.DUMMYFUNCTION("""COMPUTED_VALUE"""),"Sez")</f>
        <v>Sez</v>
      </c>
      <c r="AG19" s="28" t="s">
        <v>598</v>
      </c>
      <c r="AH19" s="73"/>
      <c r="AI19" s="134" t="str">
        <f t="shared" si="0"/>
        <v/>
      </c>
      <c r="AJ19" s="4" t="s">
        <v>556</v>
      </c>
      <c r="AK19" s="5" t="e">
        <f ca="1">IF(calculator!$I$5="",LARGE(AK$2:AK$9,1),"")</f>
        <v>#NAME?</v>
      </c>
      <c r="AL19" s="5" t="e">
        <f ca="1">IF(calculator!$I$5="",LARGE(AL$2:AL$9,1),"")</f>
        <v>#NAME?</v>
      </c>
      <c r="AM19" s="5" t="e">
        <f ca="1">IF(calculator!$I$5="",LARGE(AM$2:AM$9,1),"")</f>
        <v>#NAME?</v>
      </c>
      <c r="AN19" s="5" t="e">
        <f ca="1">IF(calculator!$I$5="",LARGE(AN$2:AN$9,1),"")</f>
        <v>#NAME?</v>
      </c>
      <c r="AO19" s="5" t="e">
        <f ca="1">IF(calculator!$I$5="",LARGE(AO$2:AO$9,1),"")</f>
        <v>#NAME?</v>
      </c>
      <c r="AP19" s="5" t="e">
        <f ca="1">IF(calculator!$I$5="",LARGE(AP$2:AP$9,1),"")</f>
        <v>#NAME?</v>
      </c>
      <c r="AQ19" s="5" t="e">
        <f ca="1">IF(calculator!$I$5="",LARGE(AQ$2:AQ$9,1),"")</f>
        <v>#NAME?</v>
      </c>
      <c r="AR19" s="5" t="e">
        <f ca="1">IF(calculator!$I$5="",LARGE(AR$2:AR$9,1),"")</f>
        <v>#NAME?</v>
      </c>
      <c r="AS19" s="5" t="e">
        <f ca="1">IF(calculator!$I$5="",LARGE(AS$2:AS$9,1),"")</f>
        <v>#NAME?</v>
      </c>
      <c r="AT19" s="5" t="e">
        <f ca="1">IF(calculator!$I$5="",LARGE(AT$2:AT$9,1),"")</f>
        <v>#NAME?</v>
      </c>
      <c r="AU19" s="5" t="e">
        <f ca="1">IF(calculator!$I$5="",LARGE(AU$2:AU$9,1),"")</f>
        <v>#NAME?</v>
      </c>
      <c r="AV19" s="5" t="e">
        <f ca="1">IF(calculator!$I$5="",LARGE(AV$2:AV$9,1),"")</f>
        <v>#NAME?</v>
      </c>
      <c r="AW19" s="5" t="e">
        <f ca="1">IF(calculator!$I$5="",LARGE(AW$2:AW$9,1),"")</f>
        <v>#NAME?</v>
      </c>
      <c r="AX19" s="5" t="e">
        <f ca="1">IF(calculator!$I$5="",LARGE(AX$2:AX$9,1),"")</f>
        <v>#NAME?</v>
      </c>
      <c r="AY19" s="5" t="e">
        <f ca="1">IF(calculator!$I$5="",LARGE(AY$2:AY$9,1),"")</f>
        <v>#NAME?</v>
      </c>
      <c r="AZ19" s="5" t="e">
        <f ca="1">IF(calculator!$I$5="",LARGE(AZ$2:AZ$9,1),"")</f>
        <v>#NAME?</v>
      </c>
      <c r="BA19" s="5" t="e">
        <f ca="1">IF(calculator!$I$5="",LARGE(BA$2:BA$9,1),"")</f>
        <v>#NAME?</v>
      </c>
      <c r="BB19" s="5" t="e">
        <f ca="1">IF(calculator!$I$5="",LARGE(BB$2:BB$9,1),"")</f>
        <v>#NAME?</v>
      </c>
      <c r="BC19" s="5" t="e">
        <f ca="1">IF(calculator!$I$5="",LARGE(BC$2:BC$9,1),"")</f>
        <v>#NAME?</v>
      </c>
      <c r="BD19" s="5" t="e">
        <f ca="1">IF(calculator!$I$5="",LARGE(BD$2:BD$9,1),"")</f>
        <v>#NAME?</v>
      </c>
      <c r="BE19" s="5" t="e">
        <f ca="1">IF(calculator!$I$5="",LARGE(BE$2:BE$9,1),"")</f>
        <v>#NAME?</v>
      </c>
      <c r="BF19" s="5" t="e">
        <f ca="1">IF(calculator!$I$5="",LARGE(BF$2:BF$9,1),"")</f>
        <v>#NAME?</v>
      </c>
      <c r="BG19" s="5" t="e">
        <f ca="1">IF(calculator!$I$5="",LARGE(BG$2:BG$9,1),"")</f>
        <v>#NAME?</v>
      </c>
      <c r="BH19" s="5" t="e">
        <f ca="1">IF(calculator!$I$5="",LARGE(BH$2:BH$9,1),"")</f>
        <v>#NAME?</v>
      </c>
      <c r="BI19" s="5" t="e">
        <f ca="1">IF(calculator!$I$5="",LARGE(BI$2:BI$9,1),"")</f>
        <v>#NAME?</v>
      </c>
      <c r="BJ19" s="5" t="e">
        <f ca="1">IF(calculator!$I$5="",LARGE(BJ$2:BJ$9,1),"")</f>
        <v>#NAME?</v>
      </c>
      <c r="BK19" s="5" t="e">
        <f ca="1">IF(calculator!$I$5="",LARGE(BK$2:BK$9,1),"")</f>
        <v>#NAME?</v>
      </c>
      <c r="BL19" s="5" t="e">
        <f ca="1">IF(calculator!$I$5="",LARGE(BL$2:BL$9,1),"")</f>
        <v>#NAME?</v>
      </c>
      <c r="BM19" s="5" t="e">
        <f ca="1">IF(calculator!$I$5="",LARGE(BM$2:BM$9,1),"")</f>
        <v>#NAME?</v>
      </c>
      <c r="BN19" s="5" t="e">
        <f ca="1">IF(calculator!$I$5="",LARGE(BN$2:BN$9,1),"")</f>
        <v>#NAME?</v>
      </c>
      <c r="BO19" s="5" t="e">
        <f ca="1">IF(calculator!$I$5="",LARGE(BO$2:BO$9,1),"")</f>
        <v>#NAME?</v>
      </c>
      <c r="BP19" s="5" t="e">
        <f ca="1">IF(calculator!$I$5="",LARGE(BP$2:BP$9,1),"")</f>
        <v>#NAME?</v>
      </c>
      <c r="BQ19" s="5" t="e">
        <f ca="1">IF(calculator!$I$5="",LARGE(BQ$2:BQ$9,1),"")</f>
        <v>#NAME?</v>
      </c>
      <c r="BR19" s="5" t="e">
        <f ca="1">IF(calculator!$I$5="",LARGE(BR$2:BR$9,1),"")</f>
        <v>#NAME?</v>
      </c>
      <c r="BS19" s="5" t="e">
        <f ca="1">IF(calculator!$I$5="",LARGE(BS$2:BS$9,1),"")</f>
        <v>#NAME?</v>
      </c>
      <c r="BT19" s="5" t="e">
        <f ca="1">IF(calculator!$I$5="",LARGE(BT$2:BT$9,1),"")</f>
        <v>#NAME?</v>
      </c>
      <c r="BU19" s="5" t="e">
        <f ca="1">IF(calculator!$I$5="",LARGE(BU$2:BU$9,1),"")</f>
        <v>#NAME?</v>
      </c>
      <c r="BV19" s="5" t="e">
        <f ca="1">IF(calculator!$I$5="",LARGE(BV$2:BV$9,1),"")</f>
        <v>#NAME?</v>
      </c>
      <c r="BW19" s="5" t="e">
        <f ca="1">IF(calculator!$I$5="",LARGE(BW$2:BW$9,1),"")</f>
        <v>#NAME?</v>
      </c>
      <c r="BX19" s="5" t="e">
        <f ca="1">IF(calculator!$I$5="",LARGE(BX$2:BX$9,1),"")</f>
        <v>#NAME?</v>
      </c>
      <c r="BY19" s="5" t="e">
        <f ca="1">IF(calculator!$I$5="",LARGE(BY$2:BY$9,1),"")</f>
        <v>#NAME?</v>
      </c>
      <c r="BZ19" s="5" t="e">
        <f ca="1">IF(calculator!$I$5="",LARGE(BZ$2:BZ$9,1),"")</f>
        <v>#NAME?</v>
      </c>
      <c r="CA19" s="5" t="e">
        <f ca="1">IF(calculator!$I$5="",LARGE(CA$2:CA$9,1),"")</f>
        <v>#NAME?</v>
      </c>
      <c r="CB19" s="5" t="e">
        <f ca="1">IF(calculator!$I$5="",LARGE(CB$2:CB$9,1),"")</f>
        <v>#NAME?</v>
      </c>
      <c r="CC19" s="5" t="e">
        <f ca="1">IF(calculator!$I$5="",LARGE(CC$2:CC$9,1),"")</f>
        <v>#NAME?</v>
      </c>
      <c r="CD19" s="5" t="e">
        <f ca="1">IF(calculator!$I$5="",LARGE(CD$2:CD$9,1),"")</f>
        <v>#NAME?</v>
      </c>
      <c r="CE19" s="5" t="e">
        <f ca="1">IF(calculator!$I$5="",LARGE(CE$2:CE$9,1),"")</f>
        <v>#NAME?</v>
      </c>
      <c r="CF19" s="5" t="e">
        <f ca="1">IF(calculator!$I$5="",LARGE(CF$2:CF$9,1),"")</f>
        <v>#NAME?</v>
      </c>
      <c r="CG19" s="5" t="e">
        <f ca="1">IF(calculator!$I$5="",LARGE(CG$2:CG$9,1),"")</f>
        <v>#NAME?</v>
      </c>
      <c r="CH19" s="5" t="e">
        <f ca="1">IF(calculator!$I$5="",LARGE(CH$2:CH$9,1),"")</f>
        <v>#NAME?</v>
      </c>
      <c r="CI19" s="5" t="e">
        <f ca="1">IF(calculator!$I$5="",LARGE(CI$2:CI$9,1),"")</f>
        <v>#NAME?</v>
      </c>
      <c r="CJ19" s="5" t="e">
        <f ca="1">IF(calculator!$I$5="",LARGE(CJ$2:CJ$9,1),"")</f>
        <v>#NAME?</v>
      </c>
      <c r="CK19" s="5" t="e">
        <f ca="1">IF(calculator!$I$5="",LARGE(CK$2:CK$9,1),"")</f>
        <v>#NAME?</v>
      </c>
      <c r="CL19" s="5" t="e">
        <f ca="1">IF(calculator!$I$5="",LARGE(CL$2:CL$9,1),"")</f>
        <v>#NAME?</v>
      </c>
      <c r="CM19" s="5" t="e">
        <f ca="1">IF(calculator!$I$5="",LARGE(CM$2:CM$9,1),"")</f>
        <v>#NAME?</v>
      </c>
      <c r="CN19" s="5" t="e">
        <f ca="1">IF(calculator!$I$5="",LARGE(CN$2:CN$9,1),"")</f>
        <v>#NAME?</v>
      </c>
      <c r="CO19" s="5" t="e">
        <f ca="1">IF(calculator!$I$5="",LARGE(CO$2:CO$9,1),"")</f>
        <v>#NAME?</v>
      </c>
      <c r="CP19" s="5" t="e">
        <f ca="1">IF(calculator!$I$5="",LARGE(CP$2:CP$9,1),"")</f>
        <v>#NAME?</v>
      </c>
      <c r="CQ19" s="5" t="e">
        <f ca="1">IF(calculator!$I$5="",LARGE(CQ$2:CQ$9,1),"")</f>
        <v>#NAME?</v>
      </c>
      <c r="CR19" s="5" t="e">
        <f ca="1">IF(calculator!$I$5="",LARGE(CR$2:CR$9,1),"")</f>
        <v>#NAME?</v>
      </c>
      <c r="CS19" s="5" t="e">
        <f ca="1">IF(calculator!$I$5="",LARGE(CS$2:CS$9,1),"")</f>
        <v>#NAME?</v>
      </c>
      <c r="CT19" s="5" t="e">
        <f ca="1">IF(calculator!$I$5="",LARGE(CT$2:CT$9,1),"")</f>
        <v>#NAME?</v>
      </c>
      <c r="CU19" s="5" t="e">
        <f ca="1">IF(calculator!$I$5="",LARGE(CU$2:CU$9,1),"")</f>
        <v>#NAME?</v>
      </c>
      <c r="CV19" s="5" t="e">
        <f ca="1">IF(calculator!$I$5="",LARGE(CV$2:CV$9,1),"")</f>
        <v>#NAME?</v>
      </c>
      <c r="CW19" s="5" t="e">
        <f ca="1">IF(calculator!$I$5="",LARGE(CW$2:CW$9,1),"")</f>
        <v>#NAME?</v>
      </c>
      <c r="CX19" s="5" t="e">
        <f ca="1">IF(calculator!$I$5="",LARGE(CX$2:CX$9,1),"")</f>
        <v>#NAME?</v>
      </c>
      <c r="CY19" s="5" t="e">
        <f ca="1">IF(calculator!$I$5="",LARGE(CY$2:CY$9,1),"")</f>
        <v>#NAME?</v>
      </c>
      <c r="CZ19" s="5" t="e">
        <f ca="1">IF(calculator!$I$5="",LARGE(CZ$2:CZ$9,1),"")</f>
        <v>#NAME?</v>
      </c>
      <c r="DA19" s="5" t="e">
        <f ca="1">IF(calculator!$I$5="",LARGE(DA$2:DA$9,1),"")</f>
        <v>#NAME?</v>
      </c>
      <c r="DB19" s="5" t="e">
        <f ca="1">IF(calculator!$I$5="",LARGE(DB$2:DB$9,1),"")</f>
        <v>#NAME?</v>
      </c>
      <c r="DC19" s="5" t="e">
        <f ca="1">IF(calculator!$I$5="",LARGE(DC$2:DC$9,1),"")</f>
        <v>#NAME?</v>
      </c>
      <c r="DD19" s="5" t="e">
        <f ca="1">IF(calculator!$I$5="",LARGE(DD$2:DD$9,1),"")</f>
        <v>#NAME?</v>
      </c>
      <c r="DE19" s="5" t="e">
        <f ca="1">IF(calculator!$I$5="",LARGE(DE$2:DE$9,1),"")</f>
        <v>#NAME?</v>
      </c>
      <c r="DF19" s="5" t="e">
        <f ca="1">IF(calculator!$I$5="",LARGE(DF$2:DF$9,1),"")</f>
        <v>#NAME?</v>
      </c>
      <c r="DG19" s="5" t="e">
        <f ca="1">IF(calculator!$I$5="",LARGE(DG$2:DG$9,1),"")</f>
        <v>#NAME?</v>
      </c>
      <c r="DH19" s="5" t="e">
        <f ca="1">IF(calculator!$I$5="",LARGE(DH$2:DH$9,1),"")</f>
        <v>#NAME?</v>
      </c>
      <c r="DI19" s="5" t="e">
        <f ca="1">IF(calculator!$I$5="",LARGE(DI$2:DI$9,1),"")</f>
        <v>#NAME?</v>
      </c>
      <c r="DJ19" s="5" t="e">
        <f ca="1">IF(calculator!$I$5="",LARGE(DJ$2:DJ$9,1),"")</f>
        <v>#NAME?</v>
      </c>
      <c r="DK19" s="5" t="e">
        <f ca="1">IF(calculator!$I$5="",LARGE(DK$2:DK$9,1),"")</f>
        <v>#NAME?</v>
      </c>
      <c r="DL19" s="5" t="e">
        <f ca="1">IF(calculator!$I$5="",LARGE(DL$2:DL$9,1),"")</f>
        <v>#NAME?</v>
      </c>
      <c r="DM19" s="5" t="e">
        <f ca="1">IF(calculator!$I$5="",LARGE(DM$2:DM$9,1),"")</f>
        <v>#NAME?</v>
      </c>
      <c r="DN19" s="5" t="e">
        <f ca="1">IF(calculator!$I$5="",LARGE(DN$2:DN$9,1),"")</f>
        <v>#NAME?</v>
      </c>
      <c r="DO19" s="5" t="e">
        <f ca="1">IF(calculator!$I$5="",LARGE(DO$2:DO$9,1),"")</f>
        <v>#NAME?</v>
      </c>
      <c r="DP19" s="5" t="e">
        <f ca="1">IF(calculator!$I$5="",LARGE(DP$2:DP$9,1),"")</f>
        <v>#NAME?</v>
      </c>
      <c r="DQ19" s="5" t="e">
        <f ca="1">IF(calculator!$I$5="",LARGE(DQ$2:DQ$9,1),"")</f>
        <v>#NAME?</v>
      </c>
      <c r="DR19" s="5" t="e">
        <f ca="1">IF(calculator!$I$5="",LARGE(DR$2:DR$9,1),"")</f>
        <v>#NAME?</v>
      </c>
      <c r="DS19" s="5" t="e">
        <f ca="1">IF(calculator!$I$5="",LARGE(DS$2:DS$9,1),"")</f>
        <v>#NAME?</v>
      </c>
      <c r="DT19" s="5" t="e">
        <f ca="1">IF(calculator!$I$5="",LARGE(DT$2:DT$9,1),"")</f>
        <v>#NAME?</v>
      </c>
      <c r="DU19" s="5" t="e">
        <f ca="1">IF(calculator!$I$5="",LARGE(DU$2:DU$9,1),"")</f>
        <v>#NAME?</v>
      </c>
      <c r="DV19" s="5" t="e">
        <f ca="1">IF(calculator!$I$5="",LARGE(DV$2:DV$9,1),"")</f>
        <v>#NAME?</v>
      </c>
      <c r="DW19" s="5" t="e">
        <f ca="1">IF(calculator!$I$5="",LARGE(DW$2:DW$9,1),"")</f>
        <v>#NAME?</v>
      </c>
      <c r="DX19" s="5" t="e">
        <f ca="1">IF(calculator!$I$5="",LARGE(DX$2:DX$9,1),"")</f>
        <v>#NAME?</v>
      </c>
      <c r="DY19" s="5" t="e">
        <f ca="1">IF(calculator!$I$5="",LARGE(DY$2:DY$9,1),"")</f>
        <v>#NAME?</v>
      </c>
      <c r="DZ19" s="5" t="e">
        <f ca="1">IF(calculator!$I$5="",LARGE(DZ$2:DZ$9,1),"")</f>
        <v>#NAME?</v>
      </c>
      <c r="EA19" s="5" t="e">
        <f ca="1">IF(calculator!$I$5="",LARGE(EA$2:EA$9,1),"")</f>
        <v>#NAME?</v>
      </c>
      <c r="EB19" s="5" t="e">
        <f ca="1">IF(calculator!$I$5="",LARGE(EB$2:EB$9,1),"")</f>
        <v>#NAME?</v>
      </c>
      <c r="EC19" s="5" t="e">
        <f ca="1">IF(calculator!$I$5="",LARGE(EC$2:EC$9,1),"")</f>
        <v>#NAME?</v>
      </c>
      <c r="ED19" s="5" t="e">
        <f ca="1">IF(calculator!$I$5="",LARGE(ED$2:ED$9,1),"")</f>
        <v>#NAME?</v>
      </c>
      <c r="EE19" s="5" t="e">
        <f ca="1">IF(calculator!$I$5="",LARGE(EE$2:EE$9,1),"")</f>
        <v>#NAME?</v>
      </c>
      <c r="EF19" s="5" t="e">
        <f ca="1">IF(calculator!$I$5="",LARGE(EF$2:EF$9,1),"")</f>
        <v>#NAME?</v>
      </c>
      <c r="EG19" s="5" t="e">
        <f ca="1">IF(calculator!$I$5="",LARGE(EG$2:EG$9,1),"")</f>
        <v>#NAME?</v>
      </c>
      <c r="EH19" s="5" t="e">
        <f ca="1">IF(calculator!$I$5="",LARGE(EH$2:EH$9,1),"")</f>
        <v>#NAME?</v>
      </c>
      <c r="EI19" s="5" t="e">
        <f ca="1">IF(calculator!$I$5="",LARGE(EI$2:EI$9,1),"")</f>
        <v>#NAME?</v>
      </c>
      <c r="EJ19" s="5" t="e">
        <f ca="1">IF(calculator!$I$5="",LARGE(EJ$2:EJ$9,1),"")</f>
        <v>#NAME?</v>
      </c>
      <c r="EK19" s="5" t="e">
        <f ca="1">IF(calculator!$I$5="",LARGE(EK$2:EK$9,1),"")</f>
        <v>#NAME?</v>
      </c>
      <c r="EL19" s="5" t="e">
        <f ca="1">IF(calculator!$I$5="",LARGE(EL$2:EL$9,1),"")</f>
        <v>#NAME?</v>
      </c>
      <c r="EM19" s="5" t="e">
        <f ca="1">IF(calculator!$I$5="",LARGE(EM$2:EM$9,1),"")</f>
        <v>#NAME?</v>
      </c>
      <c r="EN19" s="5" t="e">
        <f ca="1">IF(calculator!$I$5="",LARGE(EN$2:EN$9,1),"")</f>
        <v>#NAME?</v>
      </c>
      <c r="EO19" s="5" t="e">
        <f ca="1">IF(calculator!$I$5="",LARGE(EO$2:EO$9,1),"")</f>
        <v>#NAME?</v>
      </c>
      <c r="EP19" s="5" t="e">
        <f ca="1">IF(calculator!$I$5="",LARGE(EP$2:EP$9,1),"")</f>
        <v>#NAME?</v>
      </c>
      <c r="EQ19" s="5" t="e">
        <f ca="1">IF(calculator!$I$5="",LARGE(EQ$2:EQ$9,1),"")</f>
        <v>#NAME?</v>
      </c>
      <c r="ER19" s="5" t="e">
        <f ca="1">IF(calculator!$I$5="",LARGE(ER$2:ER$9,1),"")</f>
        <v>#NAME?</v>
      </c>
      <c r="ES19" s="5" t="e">
        <f ca="1">IF(calculator!$I$5="",LARGE(ES$2:ES$9,1),"")</f>
        <v>#NAME?</v>
      </c>
      <c r="ET19" s="5" t="e">
        <f ca="1">IF(calculator!$I$5="",LARGE(ET$2:ET$9,1),"")</f>
        <v>#NAME?</v>
      </c>
      <c r="EU19" s="5" t="e">
        <f ca="1">IF(calculator!$I$5="",LARGE(EU$2:EU$9,1),"")</f>
        <v>#NAME?</v>
      </c>
      <c r="EV19" s="5" t="e">
        <f ca="1">IF(calculator!$I$5="",LARGE(EV$2:EV$9,1),"")</f>
        <v>#NAME?</v>
      </c>
      <c r="EW19" s="5" t="e">
        <f ca="1">IF(calculator!$I$5="",LARGE(EW$2:EW$9,1),"")</f>
        <v>#NAME?</v>
      </c>
      <c r="EX19" s="5" t="e">
        <f ca="1">IF(calculator!$I$5="",LARGE(EX$2:EX$9,1),"")</f>
        <v>#NAME?</v>
      </c>
      <c r="EY19" s="5" t="e">
        <f ca="1">IF(calculator!$I$5="",LARGE(EY$2:EY$9,1),"")</f>
        <v>#NAME?</v>
      </c>
      <c r="EZ19" s="5" t="e">
        <f ca="1">IF(calculator!$I$5="",LARGE(EZ$2:EZ$9,1),"")</f>
        <v>#NAME?</v>
      </c>
      <c r="FA19" s="5" t="e">
        <f ca="1">IF(calculator!$I$5="",LARGE(FA$2:FA$9,1),"")</f>
        <v>#NAME?</v>
      </c>
      <c r="FB19" s="5" t="e">
        <f ca="1">IF(calculator!$I$5="",LARGE(FB$2:FB$9,1),"")</f>
        <v>#NAME?</v>
      </c>
    </row>
    <row r="20" spans="1:158">
      <c r="A20" s="80" t="str">
        <v>BloodBladeKarin</v>
      </c>
      <c r="B20" s="142" t="e">
        <f ca="1"/>
        <v>#NAME?</v>
      </c>
      <c r="D20" s="23" t="s">
        <v>159</v>
      </c>
      <c r="E20" t="e">
        <f t="shared" ca="1" si="1"/>
        <v>#NAME?</v>
      </c>
      <c r="F20" s="143">
        <f t="array" ref="F20">IF(calculator!$I$5="",INDEX(VeryBigTable,MATCH(F$1,VeryBigTableHeroes,0),MATCH(INDEX(ChatList,MATCH($D20,ChatHeroList,0),1),VeryBigTableChatRow)),"")</f>
        <v>3</v>
      </c>
      <c r="G20" s="143">
        <f t="array" ref="G20">IF(calculator!$I$5="",INDEX(VeryBigTable,MATCH(G$1,VeryBigTableHeroes,0),MATCH(INDEX(ChatList,MATCH($D20,ChatHeroList,0),1),VeryBigTableChatRow)),"")</f>
        <v>-2</v>
      </c>
      <c r="H20" s="143">
        <f t="array" ref="H20">IF(calculator!$I$5="",INDEX(VeryBigTable,MATCH(H$1,VeryBigTableHeroes,0),MATCH(INDEX(ChatList,MATCH($D20,ChatHeroList,0),1),VeryBigTableChatRow)),"")</f>
        <v>-5</v>
      </c>
      <c r="I20" s="143">
        <f>IF(calculator!$I$5="",SUM(F20:H20),"")</f>
        <v>-4</v>
      </c>
      <c r="J20" s="23" t="s">
        <v>159</v>
      </c>
      <c r="K20" s="23" t="e">
        <f t="shared" ca="1" si="2"/>
        <v>#NAME?</v>
      </c>
      <c r="L20" s="23">
        <f t="array" ref="L20">IF(calculator!$I$5="",INDEX(VeryBigTable,MATCH(L$1,VeryBigTableHeroes,0),MATCH(INDEX(ChatList,MATCH($J20,ChatHeroList,0),2),VeryBigTableChatRow)),"")</f>
        <v>3</v>
      </c>
      <c r="M20" s="23">
        <f t="array" ref="M20">IF(calculator!$I$5="",INDEX(VeryBigTable,MATCH(M$1,VeryBigTableHeroes,0),MATCH(INDEX(ChatList,MATCH($J20,ChatHeroList,0),2),VeryBigTableChatRow)),"")</f>
        <v>1</v>
      </c>
      <c r="N20" s="23">
        <f t="array" ref="N20">IF(calculator!$I$5="",INDEX(VeryBigTable,MATCH(N$1,VeryBigTableHeroes,0),MATCH(INDEX(ChatList,MATCH($J20,ChatHeroList,0),2),VeryBigTableChatRow)),"")</f>
        <v>2</v>
      </c>
      <c r="O20" s="23">
        <f>IF(calculator!$I$5="",SUM(L20:N20),"")</f>
        <v>6</v>
      </c>
      <c r="P20" s="149" t="s">
        <v>114</v>
      </c>
      <c r="Q20" s="125" t="e">
        <f ca="1">_xludf.CONCAT(P20,"1")</f>
        <v>#NAME?</v>
      </c>
      <c r="R20" s="149">
        <f t="array" ref="R20">IF(calculator!$I$5="",INDEX(VeryBigTable,MATCH(R$1,VeryBigTableHeroes,0),MATCH(INDEX(ChatList,MATCH($P20,ChatHeroList,0),1),VeryBigTableChatRow)),"")</f>
        <v>-1</v>
      </c>
      <c r="S20" s="149">
        <f t="array" ref="S20">IF(calculator!$I$5="",INDEX(VeryBigTable,MATCH(S$1,VeryBigTableHeroes,0),MATCH(INDEX(ChatList,MATCH($P20,ChatHeroList,0),1),VeryBigTableChatRow)),"")</f>
        <v>-3</v>
      </c>
      <c r="T20" s="149">
        <f t="array" ref="T20">IF(calculator!$I$5="",INDEX(VeryBigTable,MATCH(T$1,VeryBigTableHeroes,0),MATCH(INDEX(ChatList,MATCH($P20,ChatHeroList,0),1),VeryBigTableChatRow)),"")</f>
        <v>1</v>
      </c>
      <c r="U20" s="149">
        <f>IF(calculator!$I$5="",SUM(R20:T20),"")</f>
        <v>-3</v>
      </c>
      <c r="AE20" s="182"/>
      <c r="AG20" s="28" t="s">
        <v>598</v>
      </c>
      <c r="AI20" s="134" t="str">
        <f t="shared" si="0"/>
        <v/>
      </c>
      <c r="AJ20" s="5"/>
      <c r="AK20" s="5" t="e">
        <f ca="1">IF(calculator!$I$5="",LARGE(AK$2:AK$9,2),"")</f>
        <v>#NAME?</v>
      </c>
      <c r="AL20" s="5" t="e">
        <f ca="1">IF(calculator!$I$5="",LARGE(AL$2:AL$9,2),"")</f>
        <v>#NAME?</v>
      </c>
      <c r="AM20" s="5" t="e">
        <f ca="1">IF(calculator!$I$5="",LARGE(AM$2:AM$9,2),"")</f>
        <v>#NAME?</v>
      </c>
      <c r="AN20" s="5" t="e">
        <f ca="1">IF(calculator!$I$5="",LARGE(AN$2:AN$9,2),"")</f>
        <v>#NAME?</v>
      </c>
      <c r="AO20" s="5" t="e">
        <f ca="1">IF(calculator!$I$5="",LARGE(AO$2:AO$9,2),"")</f>
        <v>#NAME?</v>
      </c>
      <c r="AP20" s="5" t="e">
        <f ca="1">IF(calculator!$I$5="",LARGE(AP$2:AP$9,2),"")</f>
        <v>#NAME?</v>
      </c>
      <c r="AQ20" s="5" t="e">
        <f ca="1">IF(calculator!$I$5="",LARGE(AQ$2:AQ$9,2),"")</f>
        <v>#NAME?</v>
      </c>
      <c r="AR20" s="5" t="e">
        <f ca="1">IF(calculator!$I$5="",LARGE(AR$2:AR$9,2),"")</f>
        <v>#NAME?</v>
      </c>
      <c r="AS20" s="5" t="e">
        <f ca="1">IF(calculator!$I$5="",LARGE(AS$2:AS$9,2),"")</f>
        <v>#NAME?</v>
      </c>
      <c r="AT20" s="5" t="e">
        <f ca="1">IF(calculator!$I$5="",LARGE(AT$2:AT$9,2),"")</f>
        <v>#NAME?</v>
      </c>
      <c r="AU20" s="5" t="e">
        <f ca="1">IF(calculator!$I$5="",LARGE(AU$2:AU$9,2),"")</f>
        <v>#NAME?</v>
      </c>
      <c r="AV20" s="5" t="e">
        <f ca="1">IF(calculator!$I$5="",LARGE(AV$2:AV$9,2),"")</f>
        <v>#NAME?</v>
      </c>
      <c r="AW20" s="5" t="e">
        <f ca="1">IF(calculator!$I$5="",LARGE(AW$2:AW$9,2),"")</f>
        <v>#NAME?</v>
      </c>
      <c r="AX20" s="5" t="e">
        <f ca="1">IF(calculator!$I$5="",LARGE(AX$2:AX$9,2),"")</f>
        <v>#NAME?</v>
      </c>
      <c r="AY20" s="5" t="e">
        <f ca="1">IF(calculator!$I$5="",LARGE(AY$2:AY$9,2),"")</f>
        <v>#NAME?</v>
      </c>
      <c r="AZ20" s="5" t="e">
        <f ca="1">IF(calculator!$I$5="",LARGE(AZ$2:AZ$9,2),"")</f>
        <v>#NAME?</v>
      </c>
      <c r="BA20" s="5" t="e">
        <f ca="1">IF(calculator!$I$5="",LARGE(BA$2:BA$9,2),"")</f>
        <v>#NAME?</v>
      </c>
      <c r="BB20" s="5" t="e">
        <f ca="1">IF(calculator!$I$5="",LARGE(BB$2:BB$9,2),"")</f>
        <v>#NAME?</v>
      </c>
      <c r="BC20" s="5" t="e">
        <f ca="1">IF(calculator!$I$5="",LARGE(BC$2:BC$9,2),"")</f>
        <v>#NAME?</v>
      </c>
      <c r="BD20" s="5" t="e">
        <f ca="1">IF(calculator!$I$5="",LARGE(BD$2:BD$9,2),"")</f>
        <v>#NAME?</v>
      </c>
      <c r="BE20" s="5" t="e">
        <f ca="1">IF(calculator!$I$5="",LARGE(BE$2:BE$9,2),"")</f>
        <v>#NAME?</v>
      </c>
      <c r="BF20" s="5" t="e">
        <f ca="1">IF(calculator!$I$5="",LARGE(BF$2:BF$9,2),"")</f>
        <v>#NAME?</v>
      </c>
      <c r="BG20" s="5" t="e">
        <f ca="1">IF(calculator!$I$5="",LARGE(BG$2:BG$9,2),"")</f>
        <v>#NAME?</v>
      </c>
      <c r="BH20" s="5" t="e">
        <f ca="1">IF(calculator!$I$5="",LARGE(BH$2:BH$9,2),"")</f>
        <v>#NAME?</v>
      </c>
      <c r="BI20" s="5" t="e">
        <f ca="1">IF(calculator!$I$5="",LARGE(BI$2:BI$9,2),"")</f>
        <v>#NAME?</v>
      </c>
      <c r="BJ20" s="5" t="e">
        <f ca="1">IF(calculator!$I$5="",LARGE(BJ$2:BJ$9,2),"")</f>
        <v>#NAME?</v>
      </c>
      <c r="BK20" s="5" t="e">
        <f ca="1">IF(calculator!$I$5="",LARGE(BK$2:BK$9,2),"")</f>
        <v>#NAME?</v>
      </c>
      <c r="BL20" s="5" t="e">
        <f ca="1">IF(calculator!$I$5="",LARGE(BL$2:BL$9,2),"")</f>
        <v>#NAME?</v>
      </c>
      <c r="BM20" s="5" t="e">
        <f ca="1">IF(calculator!$I$5="",LARGE(BM$2:BM$9,2),"")</f>
        <v>#NAME?</v>
      </c>
      <c r="BN20" s="5" t="e">
        <f ca="1">IF(calculator!$I$5="",LARGE(BN$2:BN$9,2),"")</f>
        <v>#NAME?</v>
      </c>
      <c r="BO20" s="5" t="e">
        <f ca="1">IF(calculator!$I$5="",LARGE(BO$2:BO$9,2),"")</f>
        <v>#NAME?</v>
      </c>
      <c r="BP20" s="5" t="e">
        <f ca="1">IF(calculator!$I$5="",LARGE(BP$2:BP$9,2),"")</f>
        <v>#NAME?</v>
      </c>
      <c r="BQ20" s="5" t="e">
        <f ca="1">IF(calculator!$I$5="",LARGE(BQ$2:BQ$9,2),"")</f>
        <v>#NAME?</v>
      </c>
      <c r="BR20" s="5" t="e">
        <f ca="1">IF(calculator!$I$5="",LARGE(BR$2:BR$9,2),"")</f>
        <v>#NAME?</v>
      </c>
      <c r="BS20" s="5" t="e">
        <f ca="1">IF(calculator!$I$5="",LARGE(BS$2:BS$9,2),"")</f>
        <v>#NAME?</v>
      </c>
      <c r="BT20" s="5" t="e">
        <f ca="1">IF(calculator!$I$5="",LARGE(BT$2:BT$9,2),"")</f>
        <v>#NAME?</v>
      </c>
      <c r="BU20" s="5" t="e">
        <f ca="1">IF(calculator!$I$5="",LARGE(BU$2:BU$9,2),"")</f>
        <v>#NAME?</v>
      </c>
      <c r="BV20" s="5" t="e">
        <f ca="1">IF(calculator!$I$5="",LARGE(BV$2:BV$9,2),"")</f>
        <v>#NAME?</v>
      </c>
      <c r="BW20" s="5" t="e">
        <f ca="1">IF(calculator!$I$5="",LARGE(BW$2:BW$9,2),"")</f>
        <v>#NAME?</v>
      </c>
      <c r="BX20" s="5" t="e">
        <f ca="1">IF(calculator!$I$5="",LARGE(BX$2:BX$9,2),"")</f>
        <v>#NAME?</v>
      </c>
      <c r="BY20" s="5" t="e">
        <f ca="1">IF(calculator!$I$5="",LARGE(BY$2:BY$9,2),"")</f>
        <v>#NAME?</v>
      </c>
      <c r="BZ20" s="5" t="e">
        <f ca="1">IF(calculator!$I$5="",LARGE(BZ$2:BZ$9,2),"")</f>
        <v>#NAME?</v>
      </c>
      <c r="CA20" s="5" t="e">
        <f ca="1">IF(calculator!$I$5="",LARGE(CA$2:CA$9,2),"")</f>
        <v>#NAME?</v>
      </c>
      <c r="CB20" s="5" t="e">
        <f ca="1">IF(calculator!$I$5="",LARGE(CB$2:CB$9,2),"")</f>
        <v>#NAME?</v>
      </c>
      <c r="CC20" s="5" t="e">
        <f ca="1">IF(calculator!$I$5="",LARGE(CC$2:CC$9,2),"")</f>
        <v>#NAME?</v>
      </c>
      <c r="CD20" s="5" t="e">
        <f ca="1">IF(calculator!$I$5="",LARGE(CD$2:CD$9,2),"")</f>
        <v>#NAME?</v>
      </c>
      <c r="CE20" s="5" t="e">
        <f ca="1">IF(calculator!$I$5="",LARGE(CE$2:CE$9,2),"")</f>
        <v>#NAME?</v>
      </c>
      <c r="CF20" s="5" t="e">
        <f ca="1">IF(calculator!$I$5="",LARGE(CF$2:CF$9,2),"")</f>
        <v>#NAME?</v>
      </c>
      <c r="CG20" s="5" t="e">
        <f ca="1">IF(calculator!$I$5="",LARGE(CG$2:CG$9,2),"")</f>
        <v>#NAME?</v>
      </c>
      <c r="CH20" s="5" t="e">
        <f ca="1">IF(calculator!$I$5="",LARGE(CH$2:CH$9,2),"")</f>
        <v>#NAME?</v>
      </c>
      <c r="CI20" s="5" t="e">
        <f ca="1">IF(calculator!$I$5="",LARGE(CI$2:CI$9,2),"")</f>
        <v>#NAME?</v>
      </c>
      <c r="CJ20" s="5" t="e">
        <f ca="1">IF(calculator!$I$5="",LARGE(CJ$2:CJ$9,2),"")</f>
        <v>#NAME?</v>
      </c>
      <c r="CK20" s="5" t="e">
        <f ca="1">IF(calculator!$I$5="",LARGE(CK$2:CK$9,2),"")</f>
        <v>#NAME?</v>
      </c>
      <c r="CL20" s="5" t="e">
        <f ca="1">IF(calculator!$I$5="",LARGE(CL$2:CL$9,2),"")</f>
        <v>#NAME?</v>
      </c>
      <c r="CM20" s="5" t="e">
        <f ca="1">IF(calculator!$I$5="",LARGE(CM$2:CM$9,2),"")</f>
        <v>#NAME?</v>
      </c>
      <c r="CN20" s="5" t="e">
        <f ca="1">IF(calculator!$I$5="",LARGE(CN$2:CN$9,2),"")</f>
        <v>#NAME?</v>
      </c>
      <c r="CO20" s="5" t="e">
        <f ca="1">IF(calculator!$I$5="",LARGE(CO$2:CO$9,2),"")</f>
        <v>#NAME?</v>
      </c>
      <c r="CP20" s="5" t="e">
        <f ca="1">IF(calculator!$I$5="",LARGE(CP$2:CP$9,2),"")</f>
        <v>#NAME?</v>
      </c>
      <c r="CQ20" s="5" t="e">
        <f ca="1">IF(calculator!$I$5="",LARGE(CQ$2:CQ$9,2),"")</f>
        <v>#NAME?</v>
      </c>
      <c r="CR20" s="5" t="e">
        <f ca="1">IF(calculator!$I$5="",LARGE(CR$2:CR$9,2),"")</f>
        <v>#NAME?</v>
      </c>
      <c r="CS20" s="5" t="e">
        <f ca="1">IF(calculator!$I$5="",LARGE(CS$2:CS$9,2),"")</f>
        <v>#NAME?</v>
      </c>
      <c r="CT20" s="5" t="e">
        <f ca="1">IF(calculator!$I$5="",LARGE(CT$2:CT$9,2),"")</f>
        <v>#NAME?</v>
      </c>
      <c r="CU20" s="5" t="e">
        <f ca="1">IF(calculator!$I$5="",LARGE(CU$2:CU$9,2),"")</f>
        <v>#NAME?</v>
      </c>
      <c r="CV20" s="5" t="e">
        <f ca="1">IF(calculator!$I$5="",LARGE(CV$2:CV$9,2),"")</f>
        <v>#NAME?</v>
      </c>
      <c r="CW20" s="5" t="e">
        <f ca="1">IF(calculator!$I$5="",LARGE(CW$2:CW$9,2),"")</f>
        <v>#NAME?</v>
      </c>
      <c r="CX20" s="5" t="e">
        <f ca="1">IF(calculator!$I$5="",LARGE(CX$2:CX$9,2),"")</f>
        <v>#NAME?</v>
      </c>
      <c r="CY20" s="5" t="e">
        <f ca="1">IF(calculator!$I$5="",LARGE(CY$2:CY$9,2),"")</f>
        <v>#NAME?</v>
      </c>
      <c r="CZ20" s="5" t="e">
        <f ca="1">IF(calculator!$I$5="",LARGE(CZ$2:CZ$9,2),"")</f>
        <v>#NAME?</v>
      </c>
      <c r="DA20" s="5" t="e">
        <f ca="1">IF(calculator!$I$5="",LARGE(DA$2:DA$9,2),"")</f>
        <v>#NAME?</v>
      </c>
      <c r="DB20" s="5" t="e">
        <f ca="1">IF(calculator!$I$5="",LARGE(DB$2:DB$9,2),"")</f>
        <v>#NAME?</v>
      </c>
      <c r="DC20" s="5" t="e">
        <f ca="1">IF(calculator!$I$5="",LARGE(DC$2:DC$9,2),"")</f>
        <v>#NAME?</v>
      </c>
      <c r="DD20" s="5" t="e">
        <f ca="1">IF(calculator!$I$5="",LARGE(DD$2:DD$9,2),"")</f>
        <v>#NAME?</v>
      </c>
      <c r="DE20" s="5" t="e">
        <f ca="1">IF(calculator!$I$5="",LARGE(DE$2:DE$9,2),"")</f>
        <v>#NAME?</v>
      </c>
      <c r="DF20" s="5" t="e">
        <f ca="1">IF(calculator!$I$5="",LARGE(DF$2:DF$9,2),"")</f>
        <v>#NAME?</v>
      </c>
      <c r="DG20" s="5" t="e">
        <f ca="1">IF(calculator!$I$5="",LARGE(DG$2:DG$9,2),"")</f>
        <v>#NAME?</v>
      </c>
      <c r="DH20" s="5" t="e">
        <f ca="1">IF(calculator!$I$5="",LARGE(DH$2:DH$9,2),"")</f>
        <v>#NAME?</v>
      </c>
      <c r="DI20" s="5" t="e">
        <f ca="1">IF(calculator!$I$5="",LARGE(DI$2:DI$9,2),"")</f>
        <v>#NAME?</v>
      </c>
      <c r="DJ20" s="5" t="e">
        <f ca="1">IF(calculator!$I$5="",LARGE(DJ$2:DJ$9,2),"")</f>
        <v>#NAME?</v>
      </c>
      <c r="DK20" s="5" t="e">
        <f ca="1">IF(calculator!$I$5="",LARGE(DK$2:DK$9,2),"")</f>
        <v>#NAME?</v>
      </c>
      <c r="DL20" s="5" t="e">
        <f ca="1">IF(calculator!$I$5="",LARGE(DL$2:DL$9,2),"")</f>
        <v>#NAME?</v>
      </c>
      <c r="DM20" s="5" t="e">
        <f ca="1">IF(calculator!$I$5="",LARGE(DM$2:DM$9,2),"")</f>
        <v>#NAME?</v>
      </c>
      <c r="DN20" s="5" t="e">
        <f ca="1">IF(calculator!$I$5="",LARGE(DN$2:DN$9,2),"")</f>
        <v>#NAME?</v>
      </c>
      <c r="DO20" s="5" t="e">
        <f ca="1">IF(calculator!$I$5="",LARGE(DO$2:DO$9,2),"")</f>
        <v>#NAME?</v>
      </c>
      <c r="DP20" s="5" t="e">
        <f ca="1">IF(calculator!$I$5="",LARGE(DP$2:DP$9,2),"")</f>
        <v>#NAME?</v>
      </c>
      <c r="DQ20" s="5" t="e">
        <f ca="1">IF(calculator!$I$5="",LARGE(DQ$2:DQ$9,2),"")</f>
        <v>#NAME?</v>
      </c>
      <c r="DR20" s="5" t="e">
        <f ca="1">IF(calculator!$I$5="",LARGE(DR$2:DR$9,2),"")</f>
        <v>#NAME?</v>
      </c>
      <c r="DS20" s="5" t="e">
        <f ca="1">IF(calculator!$I$5="",LARGE(DS$2:DS$9,2),"")</f>
        <v>#NAME?</v>
      </c>
      <c r="DT20" s="5" t="e">
        <f ca="1">IF(calculator!$I$5="",LARGE(DT$2:DT$9,2),"")</f>
        <v>#NAME?</v>
      </c>
      <c r="DU20" s="5" t="e">
        <f ca="1">IF(calculator!$I$5="",LARGE(DU$2:DU$9,2),"")</f>
        <v>#NAME?</v>
      </c>
      <c r="DV20" s="5" t="e">
        <f ca="1">IF(calculator!$I$5="",LARGE(DV$2:DV$9,2),"")</f>
        <v>#NAME?</v>
      </c>
      <c r="DW20" s="5" t="e">
        <f ca="1">IF(calculator!$I$5="",LARGE(DW$2:DW$9,2),"")</f>
        <v>#NAME?</v>
      </c>
      <c r="DX20" s="5" t="e">
        <f ca="1">IF(calculator!$I$5="",LARGE(DX$2:DX$9,2),"")</f>
        <v>#NAME?</v>
      </c>
      <c r="DY20" s="5" t="e">
        <f ca="1">IF(calculator!$I$5="",LARGE(DY$2:DY$9,2),"")</f>
        <v>#NAME?</v>
      </c>
      <c r="DZ20" s="5" t="e">
        <f ca="1">IF(calculator!$I$5="",LARGE(DZ$2:DZ$9,2),"")</f>
        <v>#NAME?</v>
      </c>
      <c r="EA20" s="5" t="e">
        <f ca="1">IF(calculator!$I$5="",LARGE(EA$2:EA$9,2),"")</f>
        <v>#NAME?</v>
      </c>
      <c r="EB20" s="5" t="e">
        <f ca="1">IF(calculator!$I$5="",LARGE(EB$2:EB$9,2),"")</f>
        <v>#NAME?</v>
      </c>
      <c r="EC20" s="5" t="e">
        <f ca="1">IF(calculator!$I$5="",LARGE(EC$2:EC$9,2),"")</f>
        <v>#NAME?</v>
      </c>
      <c r="ED20" s="5" t="e">
        <f ca="1">IF(calculator!$I$5="",LARGE(ED$2:ED$9,2),"")</f>
        <v>#NAME?</v>
      </c>
      <c r="EE20" s="5" t="e">
        <f ca="1">IF(calculator!$I$5="",LARGE(EE$2:EE$9,2),"")</f>
        <v>#NAME?</v>
      </c>
      <c r="EF20" s="5" t="e">
        <f ca="1">IF(calculator!$I$5="",LARGE(EF$2:EF$9,2),"")</f>
        <v>#NAME?</v>
      </c>
      <c r="EG20" s="5" t="e">
        <f ca="1">IF(calculator!$I$5="",LARGE(EG$2:EG$9,2),"")</f>
        <v>#NAME?</v>
      </c>
      <c r="EH20" s="5" t="e">
        <f ca="1">IF(calculator!$I$5="",LARGE(EH$2:EH$9,2),"")</f>
        <v>#NAME?</v>
      </c>
      <c r="EI20" s="5" t="e">
        <f ca="1">IF(calculator!$I$5="",LARGE(EI$2:EI$9,2),"")</f>
        <v>#NAME?</v>
      </c>
      <c r="EJ20" s="5" t="e">
        <f ca="1">IF(calculator!$I$5="",LARGE(EJ$2:EJ$9,2),"")</f>
        <v>#NAME?</v>
      </c>
      <c r="EK20" s="5" t="e">
        <f ca="1">IF(calculator!$I$5="",LARGE(EK$2:EK$9,2),"")</f>
        <v>#NAME?</v>
      </c>
      <c r="EL20" s="5" t="e">
        <f ca="1">IF(calculator!$I$5="",LARGE(EL$2:EL$9,2),"")</f>
        <v>#NAME?</v>
      </c>
      <c r="EM20" s="5" t="e">
        <f ca="1">IF(calculator!$I$5="",LARGE(EM$2:EM$9,2),"")</f>
        <v>#NAME?</v>
      </c>
      <c r="EN20" s="5" t="e">
        <f ca="1">IF(calculator!$I$5="",LARGE(EN$2:EN$9,2),"")</f>
        <v>#NAME?</v>
      </c>
      <c r="EO20" s="5" t="e">
        <f ca="1">IF(calculator!$I$5="",LARGE(EO$2:EO$9,2),"")</f>
        <v>#NAME?</v>
      </c>
      <c r="EP20" s="5" t="e">
        <f ca="1">IF(calculator!$I$5="",LARGE(EP$2:EP$9,2),"")</f>
        <v>#NAME?</v>
      </c>
      <c r="EQ20" s="5" t="e">
        <f ca="1">IF(calculator!$I$5="",LARGE(EQ$2:EQ$9,2),"")</f>
        <v>#NAME?</v>
      </c>
      <c r="ER20" s="5" t="e">
        <f ca="1">IF(calculator!$I$5="",LARGE(ER$2:ER$9,2),"")</f>
        <v>#NAME?</v>
      </c>
      <c r="ES20" s="5" t="e">
        <f ca="1">IF(calculator!$I$5="",LARGE(ES$2:ES$9,2),"")</f>
        <v>#NAME?</v>
      </c>
      <c r="ET20" s="5" t="e">
        <f ca="1">IF(calculator!$I$5="",LARGE(ET$2:ET$9,2),"")</f>
        <v>#NAME?</v>
      </c>
      <c r="EU20" s="5" t="e">
        <f ca="1">IF(calculator!$I$5="",LARGE(EU$2:EU$9,2),"")</f>
        <v>#NAME?</v>
      </c>
      <c r="EV20" s="5" t="e">
        <f ca="1">IF(calculator!$I$5="",LARGE(EV$2:EV$9,2),"")</f>
        <v>#NAME?</v>
      </c>
      <c r="EW20" s="5" t="e">
        <f ca="1">IF(calculator!$I$5="",LARGE(EW$2:EW$9,2),"")</f>
        <v>#NAME?</v>
      </c>
      <c r="EX20" s="5" t="e">
        <f ca="1">IF(calculator!$I$5="",LARGE(EX$2:EX$9,2),"")</f>
        <v>#NAME?</v>
      </c>
      <c r="EY20" s="5" t="e">
        <f ca="1">IF(calculator!$I$5="",LARGE(EY$2:EY$9,2),"")</f>
        <v>#NAME?</v>
      </c>
      <c r="EZ20" s="5" t="e">
        <f ca="1">IF(calculator!$I$5="",LARGE(EZ$2:EZ$9,2),"")</f>
        <v>#NAME?</v>
      </c>
      <c r="FA20" s="5" t="e">
        <f ca="1">IF(calculator!$I$5="",LARGE(FA$2:FA$9,2),"")</f>
        <v>#NAME?</v>
      </c>
      <c r="FB20" s="5" t="e">
        <f ca="1">IF(calculator!$I$5="",LARGE(FB$2:FB$9,2),"")</f>
        <v>#NAME?</v>
      </c>
    </row>
    <row r="21" spans="1:158">
      <c r="A21" s="80" t="str">
        <v>ButcherCorpsInquisitor</v>
      </c>
      <c r="B21" s="142" t="e">
        <f ca="1"/>
        <v>#NAME?</v>
      </c>
      <c r="D21" s="23" t="s">
        <v>124</v>
      </c>
      <c r="E21" t="e">
        <f t="shared" ca="1" si="1"/>
        <v>#NAME?</v>
      </c>
      <c r="F21" s="143" t="e">
        <f t="array" ref="F21">IF(calculator!$I$5="",INDEX(VeryBigTable,MATCH(F$1,VeryBigTableHeroes,0),MATCH(INDEX(ChatList,MATCH($D21,ChatHeroList,0),1),VeryBigTableChatRow)),"")</f>
        <v>#N/A</v>
      </c>
      <c r="G21" s="143" t="e">
        <f t="array" ref="G21">IF(calculator!$I$5="",INDEX(VeryBigTable,MATCH(G$1,VeryBigTableHeroes,0),MATCH(INDEX(ChatList,MATCH($D21,ChatHeroList,0),1),VeryBigTableChatRow)),"")</f>
        <v>#N/A</v>
      </c>
      <c r="H21" s="143" t="e">
        <f t="array" ref="H21">IF(calculator!$I$5="",INDEX(VeryBigTable,MATCH(H$1,VeryBigTableHeroes,0),MATCH(INDEX(ChatList,MATCH($D21,ChatHeroList,0),1),VeryBigTableChatRow)),"")</f>
        <v>#N/A</v>
      </c>
      <c r="I21" s="143" t="e">
        <f>IF(calculator!$I$5="",SUM(F21:H21),"")</f>
        <v>#N/A</v>
      </c>
      <c r="J21" s="23" t="s">
        <v>124</v>
      </c>
      <c r="K21" s="23" t="e">
        <f t="shared" ca="1" si="2"/>
        <v>#NAME?</v>
      </c>
      <c r="L21" s="23">
        <f t="array" ref="L21">IF(calculator!$I$5="",INDEX(VeryBigTable,MATCH(L$1,VeryBigTableHeroes,0),MATCH(INDEX(ChatList,MATCH($J21,ChatHeroList,0),2),VeryBigTableChatRow)),"")</f>
        <v>-1</v>
      </c>
      <c r="M21" s="23">
        <f t="array" ref="M21">IF(calculator!$I$5="",INDEX(VeryBigTable,MATCH(M$1,VeryBigTableHeroes,0),MATCH(INDEX(ChatList,MATCH($J21,ChatHeroList,0),2),VeryBigTableChatRow)),"")</f>
        <v>-3</v>
      </c>
      <c r="N21" s="23">
        <f t="array" ref="N21">IF(calculator!$I$5="",INDEX(VeryBigTable,MATCH(N$1,VeryBigTableHeroes,0),MATCH(INDEX(ChatList,MATCH($J21,ChatHeroList,0),2),VeryBigTableChatRow)),"")</f>
        <v>1</v>
      </c>
      <c r="O21" s="23">
        <f>IF(calculator!$I$5="",SUM(L21:N21),"")</f>
        <v>-3</v>
      </c>
      <c r="P21" s="149" t="s">
        <v>114</v>
      </c>
      <c r="Q21" s="125" t="e">
        <f ca="1">_xludf.CONCAT(P21,"2")</f>
        <v>#NAME?</v>
      </c>
      <c r="R21" s="149">
        <f t="array" ref="R21">IF(calculator!$I$5="",INDEX(VeryBigTable,MATCH(R$1,VeryBigTableHeroes,0),MATCH(INDEX(ChatList,MATCH($P21,ChatHeroList,0),2),VeryBigTableChatRow)),"")</f>
        <v>3</v>
      </c>
      <c r="S21" s="149">
        <f t="array" ref="S21">IF(calculator!$I$5="",INDEX(VeryBigTable,MATCH(S$1,VeryBigTableHeroes,0),MATCH(INDEX(ChatList,MATCH($P21,ChatHeroList,0),2),VeryBigTableChatRow)),"")</f>
        <v>1</v>
      </c>
      <c r="T21" s="149">
        <f t="array" ref="T21">IF(calculator!$I$5="",INDEX(VeryBigTable,MATCH(T$1,VeryBigTableHeroes,0),MATCH(INDEX(ChatList,MATCH($P21,ChatHeroList,0),2),VeryBigTableChatRow)),"")</f>
        <v>2</v>
      </c>
      <c r="U21" s="149">
        <f>IF(calculator!$I$5="",SUM(R21:T21),"")</f>
        <v>6</v>
      </c>
      <c r="AE21" s="182"/>
      <c r="AG21" s="28" t="s">
        <v>598</v>
      </c>
      <c r="AI21" s="134" t="str">
        <f t="shared" si="0"/>
        <v/>
      </c>
      <c r="AJ21" s="5"/>
      <c r="AK21" s="5" t="e">
        <f ca="1">IF(calculator!$I$5="",LARGE(AK$2:AK$9,3),"")</f>
        <v>#NAME?</v>
      </c>
      <c r="AL21" s="5" t="e">
        <f ca="1">IF(calculator!$I$5="",LARGE(AL$2:AL$9,3),"")</f>
        <v>#NAME?</v>
      </c>
      <c r="AM21" s="5" t="e">
        <f ca="1">IF(calculator!$I$5="",LARGE(AM$2:AM$9,3),"")</f>
        <v>#NAME?</v>
      </c>
      <c r="AN21" s="5" t="e">
        <f ca="1">IF(calculator!$I$5="",LARGE(AN$2:AN$9,3),"")</f>
        <v>#NAME?</v>
      </c>
      <c r="AO21" s="5" t="e">
        <f ca="1">IF(calculator!$I$5="",LARGE(AO$2:AO$9,3),"")</f>
        <v>#NAME?</v>
      </c>
      <c r="AP21" s="5" t="e">
        <f ca="1">IF(calculator!$I$5="",LARGE(AP$2:AP$9,3),"")</f>
        <v>#NAME?</v>
      </c>
      <c r="AQ21" s="5" t="e">
        <f ca="1">IF(calculator!$I$5="",LARGE(AQ$2:AQ$9,3),"")</f>
        <v>#NAME?</v>
      </c>
      <c r="AR21" s="5" t="e">
        <f ca="1">IF(calculator!$I$5="",LARGE(AR$2:AR$9,3),"")</f>
        <v>#NAME?</v>
      </c>
      <c r="AS21" s="5" t="e">
        <f ca="1">IF(calculator!$I$5="",LARGE(AS$2:AS$9,3),"")</f>
        <v>#NAME?</v>
      </c>
      <c r="AT21" s="5" t="e">
        <f ca="1">IF(calculator!$I$5="",LARGE(AT$2:AT$9,3),"")</f>
        <v>#NAME?</v>
      </c>
      <c r="AU21" s="5" t="e">
        <f ca="1">IF(calculator!$I$5="",LARGE(AU$2:AU$9,3),"")</f>
        <v>#NAME?</v>
      </c>
      <c r="AV21" s="5" t="e">
        <f ca="1">IF(calculator!$I$5="",LARGE(AV$2:AV$9,3),"")</f>
        <v>#NAME?</v>
      </c>
      <c r="AW21" s="5" t="e">
        <f ca="1">IF(calculator!$I$5="",LARGE(AW$2:AW$9,3),"")</f>
        <v>#NAME?</v>
      </c>
      <c r="AX21" s="5" t="e">
        <f ca="1">IF(calculator!$I$5="",LARGE(AX$2:AX$9,3),"")</f>
        <v>#NAME?</v>
      </c>
      <c r="AY21" s="5" t="e">
        <f ca="1">IF(calculator!$I$5="",LARGE(AY$2:AY$9,3),"")</f>
        <v>#NAME?</v>
      </c>
      <c r="AZ21" s="5" t="e">
        <f ca="1">IF(calculator!$I$5="",LARGE(AZ$2:AZ$9,3),"")</f>
        <v>#NAME?</v>
      </c>
      <c r="BA21" s="5" t="e">
        <f ca="1">IF(calculator!$I$5="",LARGE(BA$2:BA$9,3),"")</f>
        <v>#NAME?</v>
      </c>
      <c r="BB21" s="5" t="e">
        <f ca="1">IF(calculator!$I$5="",LARGE(BB$2:BB$9,3),"")</f>
        <v>#NAME?</v>
      </c>
      <c r="BC21" s="5" t="e">
        <f ca="1">IF(calculator!$I$5="",LARGE(BC$2:BC$9,3),"")</f>
        <v>#NAME?</v>
      </c>
      <c r="BD21" s="5" t="e">
        <f ca="1">IF(calculator!$I$5="",LARGE(BD$2:BD$9,3),"")</f>
        <v>#NAME?</v>
      </c>
      <c r="BE21" s="5" t="e">
        <f ca="1">IF(calculator!$I$5="",LARGE(BE$2:BE$9,3),"")</f>
        <v>#NAME?</v>
      </c>
      <c r="BF21" s="5" t="e">
        <f ca="1">IF(calculator!$I$5="",LARGE(BF$2:BF$9,3),"")</f>
        <v>#NAME?</v>
      </c>
      <c r="BG21" s="5" t="e">
        <f ca="1">IF(calculator!$I$5="",LARGE(BG$2:BG$9,3),"")</f>
        <v>#NAME?</v>
      </c>
      <c r="BH21" s="5" t="e">
        <f ca="1">IF(calculator!$I$5="",LARGE(BH$2:BH$9,3),"")</f>
        <v>#NAME?</v>
      </c>
      <c r="BI21" s="5" t="e">
        <f ca="1">IF(calculator!$I$5="",LARGE(BI$2:BI$9,3),"")</f>
        <v>#NAME?</v>
      </c>
      <c r="BJ21" s="5" t="e">
        <f ca="1">IF(calculator!$I$5="",LARGE(BJ$2:BJ$9,3),"")</f>
        <v>#NAME?</v>
      </c>
      <c r="BK21" s="5" t="e">
        <f ca="1">IF(calculator!$I$5="",LARGE(BK$2:BK$9,3),"")</f>
        <v>#NAME?</v>
      </c>
      <c r="BL21" s="5" t="e">
        <f ca="1">IF(calculator!$I$5="",LARGE(BL$2:BL$9,3),"")</f>
        <v>#NAME?</v>
      </c>
      <c r="BM21" s="5" t="e">
        <f ca="1">IF(calculator!$I$5="",LARGE(BM$2:BM$9,3),"")</f>
        <v>#NAME?</v>
      </c>
      <c r="BN21" s="5" t="e">
        <f ca="1">IF(calculator!$I$5="",LARGE(BN$2:BN$9,3),"")</f>
        <v>#NAME?</v>
      </c>
      <c r="BO21" s="5" t="e">
        <f ca="1">IF(calculator!$I$5="",LARGE(BO$2:BO$9,3),"")</f>
        <v>#NAME?</v>
      </c>
      <c r="BP21" s="5" t="e">
        <f ca="1">IF(calculator!$I$5="",LARGE(BP$2:BP$9,3),"")</f>
        <v>#NAME?</v>
      </c>
      <c r="BQ21" s="5" t="e">
        <f ca="1">IF(calculator!$I$5="",LARGE(BQ$2:BQ$9,3),"")</f>
        <v>#NAME?</v>
      </c>
      <c r="BR21" s="5" t="e">
        <f ca="1">IF(calculator!$I$5="",LARGE(BR$2:BR$9,3),"")</f>
        <v>#NAME?</v>
      </c>
      <c r="BS21" s="5" t="e">
        <f ca="1">IF(calculator!$I$5="",LARGE(BS$2:BS$9,3),"")</f>
        <v>#NAME?</v>
      </c>
      <c r="BT21" s="5" t="e">
        <f ca="1">IF(calculator!$I$5="",LARGE(BT$2:BT$9,3),"")</f>
        <v>#NAME?</v>
      </c>
      <c r="BU21" s="5" t="e">
        <f ca="1">IF(calculator!$I$5="",LARGE(BU$2:BU$9,3),"")</f>
        <v>#NAME?</v>
      </c>
      <c r="BV21" s="5" t="e">
        <f ca="1">IF(calculator!$I$5="",LARGE(BV$2:BV$9,3),"")</f>
        <v>#NAME?</v>
      </c>
      <c r="BW21" s="5" t="e">
        <f ca="1">IF(calculator!$I$5="",LARGE(BW$2:BW$9,3),"")</f>
        <v>#NAME?</v>
      </c>
      <c r="BX21" s="5" t="e">
        <f ca="1">IF(calculator!$I$5="",LARGE(BX$2:BX$9,3),"")</f>
        <v>#NAME?</v>
      </c>
      <c r="BY21" s="5" t="e">
        <f ca="1">IF(calculator!$I$5="",LARGE(BY$2:BY$9,3),"")</f>
        <v>#NAME?</v>
      </c>
      <c r="BZ21" s="5" t="e">
        <f ca="1">IF(calculator!$I$5="",LARGE(BZ$2:BZ$9,3),"")</f>
        <v>#NAME?</v>
      </c>
      <c r="CA21" s="5" t="e">
        <f ca="1">IF(calculator!$I$5="",LARGE(CA$2:CA$9,3),"")</f>
        <v>#NAME?</v>
      </c>
      <c r="CB21" s="5" t="e">
        <f ca="1">IF(calculator!$I$5="",LARGE(CB$2:CB$9,3),"")</f>
        <v>#NAME?</v>
      </c>
      <c r="CC21" s="5" t="e">
        <f ca="1">IF(calculator!$I$5="",LARGE(CC$2:CC$9,3),"")</f>
        <v>#NAME?</v>
      </c>
      <c r="CD21" s="5" t="e">
        <f ca="1">IF(calculator!$I$5="",LARGE(CD$2:CD$9,3),"")</f>
        <v>#NAME?</v>
      </c>
      <c r="CE21" s="5" t="e">
        <f ca="1">IF(calculator!$I$5="",LARGE(CE$2:CE$9,3),"")</f>
        <v>#NAME?</v>
      </c>
      <c r="CF21" s="5" t="e">
        <f ca="1">IF(calculator!$I$5="",LARGE(CF$2:CF$9,3),"")</f>
        <v>#NAME?</v>
      </c>
      <c r="CG21" s="5" t="e">
        <f ca="1">IF(calculator!$I$5="",LARGE(CG$2:CG$9,3),"")</f>
        <v>#NAME?</v>
      </c>
      <c r="CH21" s="5" t="e">
        <f ca="1">IF(calculator!$I$5="",LARGE(CH$2:CH$9,3),"")</f>
        <v>#NAME?</v>
      </c>
      <c r="CI21" s="5" t="e">
        <f ca="1">IF(calculator!$I$5="",LARGE(CI$2:CI$9,3),"")</f>
        <v>#NAME?</v>
      </c>
      <c r="CJ21" s="5" t="e">
        <f ca="1">IF(calculator!$I$5="",LARGE(CJ$2:CJ$9,3),"")</f>
        <v>#NAME?</v>
      </c>
      <c r="CK21" s="5" t="e">
        <f ca="1">IF(calculator!$I$5="",LARGE(CK$2:CK$9,3),"")</f>
        <v>#NAME?</v>
      </c>
      <c r="CL21" s="5" t="e">
        <f ca="1">IF(calculator!$I$5="",LARGE(CL$2:CL$9,3),"")</f>
        <v>#NAME?</v>
      </c>
      <c r="CM21" s="5" t="e">
        <f ca="1">IF(calculator!$I$5="",LARGE(CM$2:CM$9,3),"")</f>
        <v>#NAME?</v>
      </c>
      <c r="CN21" s="5" t="e">
        <f ca="1">IF(calculator!$I$5="",LARGE(CN$2:CN$9,3),"")</f>
        <v>#NAME?</v>
      </c>
      <c r="CO21" s="5" t="e">
        <f ca="1">IF(calculator!$I$5="",LARGE(CO$2:CO$9,3),"")</f>
        <v>#NAME?</v>
      </c>
      <c r="CP21" s="5" t="e">
        <f ca="1">IF(calculator!$I$5="",LARGE(CP$2:CP$9,3),"")</f>
        <v>#NAME?</v>
      </c>
      <c r="CQ21" s="5" t="e">
        <f ca="1">IF(calculator!$I$5="",LARGE(CQ$2:CQ$9,3),"")</f>
        <v>#NAME?</v>
      </c>
      <c r="CR21" s="5" t="e">
        <f ca="1">IF(calculator!$I$5="",LARGE(CR$2:CR$9,3),"")</f>
        <v>#NAME?</v>
      </c>
      <c r="CS21" s="5" t="e">
        <f ca="1">IF(calculator!$I$5="",LARGE(CS$2:CS$9,3),"")</f>
        <v>#NAME?</v>
      </c>
      <c r="CT21" s="5" t="e">
        <f ca="1">IF(calculator!$I$5="",LARGE(CT$2:CT$9,3),"")</f>
        <v>#NAME?</v>
      </c>
      <c r="CU21" s="5" t="e">
        <f ca="1">IF(calculator!$I$5="",LARGE(CU$2:CU$9,3),"")</f>
        <v>#NAME?</v>
      </c>
      <c r="CV21" s="5" t="e">
        <f ca="1">IF(calculator!$I$5="",LARGE(CV$2:CV$9,3),"")</f>
        <v>#NAME?</v>
      </c>
      <c r="CW21" s="5" t="e">
        <f ca="1">IF(calculator!$I$5="",LARGE(CW$2:CW$9,3),"")</f>
        <v>#NAME?</v>
      </c>
      <c r="CX21" s="5" t="e">
        <f ca="1">IF(calculator!$I$5="",LARGE(CX$2:CX$9,3),"")</f>
        <v>#NAME?</v>
      </c>
      <c r="CY21" s="5" t="e">
        <f ca="1">IF(calculator!$I$5="",LARGE(CY$2:CY$9,3),"")</f>
        <v>#NAME?</v>
      </c>
      <c r="CZ21" s="5" t="e">
        <f ca="1">IF(calculator!$I$5="",LARGE(CZ$2:CZ$9,3),"")</f>
        <v>#NAME?</v>
      </c>
      <c r="DA21" s="5" t="e">
        <f ca="1">IF(calculator!$I$5="",LARGE(DA$2:DA$9,3),"")</f>
        <v>#NAME?</v>
      </c>
      <c r="DB21" s="5" t="e">
        <f ca="1">IF(calculator!$I$5="",LARGE(DB$2:DB$9,3),"")</f>
        <v>#NAME?</v>
      </c>
      <c r="DC21" s="5" t="e">
        <f ca="1">IF(calculator!$I$5="",LARGE(DC$2:DC$9,3),"")</f>
        <v>#NAME?</v>
      </c>
      <c r="DD21" s="5" t="e">
        <f ca="1">IF(calculator!$I$5="",LARGE(DD$2:DD$9,3),"")</f>
        <v>#NAME?</v>
      </c>
      <c r="DE21" s="5" t="e">
        <f ca="1">IF(calculator!$I$5="",LARGE(DE$2:DE$9,3),"")</f>
        <v>#NAME?</v>
      </c>
      <c r="DF21" s="5" t="e">
        <f ca="1">IF(calculator!$I$5="",LARGE(DF$2:DF$9,3),"")</f>
        <v>#NAME?</v>
      </c>
      <c r="DG21" s="5" t="e">
        <f ca="1">IF(calculator!$I$5="",LARGE(DG$2:DG$9,3),"")</f>
        <v>#NAME?</v>
      </c>
      <c r="DH21" s="5" t="e">
        <f ca="1">IF(calculator!$I$5="",LARGE(DH$2:DH$9,3),"")</f>
        <v>#NAME?</v>
      </c>
      <c r="DI21" s="5" t="e">
        <f ca="1">IF(calculator!$I$5="",LARGE(DI$2:DI$9,3),"")</f>
        <v>#NAME?</v>
      </c>
      <c r="DJ21" s="5" t="e">
        <f ca="1">IF(calculator!$I$5="",LARGE(DJ$2:DJ$9,3),"")</f>
        <v>#NAME?</v>
      </c>
      <c r="DK21" s="5" t="e">
        <f ca="1">IF(calculator!$I$5="",LARGE(DK$2:DK$9,3),"")</f>
        <v>#NAME?</v>
      </c>
      <c r="DL21" s="5" t="e">
        <f ca="1">IF(calculator!$I$5="",LARGE(DL$2:DL$9,3),"")</f>
        <v>#NAME?</v>
      </c>
      <c r="DM21" s="5" t="e">
        <f ca="1">IF(calculator!$I$5="",LARGE(DM$2:DM$9,3),"")</f>
        <v>#NAME?</v>
      </c>
      <c r="DN21" s="5" t="e">
        <f ca="1">IF(calculator!$I$5="",LARGE(DN$2:DN$9,3),"")</f>
        <v>#NAME?</v>
      </c>
      <c r="DO21" s="5" t="e">
        <f ca="1">IF(calculator!$I$5="",LARGE(DO$2:DO$9,3),"")</f>
        <v>#NAME?</v>
      </c>
      <c r="DP21" s="5" t="e">
        <f ca="1">IF(calculator!$I$5="",LARGE(DP$2:DP$9,3),"")</f>
        <v>#NAME?</v>
      </c>
      <c r="DQ21" s="5" t="e">
        <f ca="1">IF(calculator!$I$5="",LARGE(DQ$2:DQ$9,3),"")</f>
        <v>#NAME?</v>
      </c>
      <c r="DR21" s="5" t="e">
        <f ca="1">IF(calculator!$I$5="",LARGE(DR$2:DR$9,3),"")</f>
        <v>#NAME?</v>
      </c>
      <c r="DS21" s="5" t="e">
        <f ca="1">IF(calculator!$I$5="",LARGE(DS$2:DS$9,3),"")</f>
        <v>#NAME?</v>
      </c>
      <c r="DT21" s="5" t="e">
        <f ca="1">IF(calculator!$I$5="",LARGE(DT$2:DT$9,3),"")</f>
        <v>#NAME?</v>
      </c>
      <c r="DU21" s="5" t="e">
        <f ca="1">IF(calculator!$I$5="",LARGE(DU$2:DU$9,3),"")</f>
        <v>#NAME?</v>
      </c>
      <c r="DV21" s="5" t="e">
        <f ca="1">IF(calculator!$I$5="",LARGE(DV$2:DV$9,3),"")</f>
        <v>#NAME?</v>
      </c>
      <c r="DW21" s="5" t="e">
        <f ca="1">IF(calculator!$I$5="",LARGE(DW$2:DW$9,3),"")</f>
        <v>#NAME?</v>
      </c>
      <c r="DX21" s="5" t="e">
        <f ca="1">IF(calculator!$I$5="",LARGE(DX$2:DX$9,3),"")</f>
        <v>#NAME?</v>
      </c>
      <c r="DY21" s="5" t="e">
        <f ca="1">IF(calculator!$I$5="",LARGE(DY$2:DY$9,3),"")</f>
        <v>#NAME?</v>
      </c>
      <c r="DZ21" s="5" t="e">
        <f ca="1">IF(calculator!$I$5="",LARGE(DZ$2:DZ$9,3),"")</f>
        <v>#NAME?</v>
      </c>
      <c r="EA21" s="5" t="e">
        <f ca="1">IF(calculator!$I$5="",LARGE(EA$2:EA$9,3),"")</f>
        <v>#NAME?</v>
      </c>
      <c r="EB21" s="5" t="e">
        <f ca="1">IF(calculator!$I$5="",LARGE(EB$2:EB$9,3),"")</f>
        <v>#NAME?</v>
      </c>
      <c r="EC21" s="5" t="e">
        <f ca="1">IF(calculator!$I$5="",LARGE(EC$2:EC$9,3),"")</f>
        <v>#NAME?</v>
      </c>
      <c r="ED21" s="5" t="e">
        <f ca="1">IF(calculator!$I$5="",LARGE(ED$2:ED$9,3),"")</f>
        <v>#NAME?</v>
      </c>
      <c r="EE21" s="5" t="e">
        <f ca="1">IF(calculator!$I$5="",LARGE(EE$2:EE$9,3),"")</f>
        <v>#NAME?</v>
      </c>
      <c r="EF21" s="5" t="e">
        <f ca="1">IF(calculator!$I$5="",LARGE(EF$2:EF$9,3),"")</f>
        <v>#NAME?</v>
      </c>
      <c r="EG21" s="5" t="e">
        <f ca="1">IF(calculator!$I$5="",LARGE(EG$2:EG$9,3),"")</f>
        <v>#NAME?</v>
      </c>
      <c r="EH21" s="5" t="e">
        <f ca="1">IF(calculator!$I$5="",LARGE(EH$2:EH$9,3),"")</f>
        <v>#NAME?</v>
      </c>
      <c r="EI21" s="5" t="e">
        <f ca="1">IF(calculator!$I$5="",LARGE(EI$2:EI$9,3),"")</f>
        <v>#NAME?</v>
      </c>
      <c r="EJ21" s="5" t="e">
        <f ca="1">IF(calculator!$I$5="",LARGE(EJ$2:EJ$9,3),"")</f>
        <v>#NAME?</v>
      </c>
      <c r="EK21" s="5" t="e">
        <f ca="1">IF(calculator!$I$5="",LARGE(EK$2:EK$9,3),"")</f>
        <v>#NAME?</v>
      </c>
      <c r="EL21" s="5" t="e">
        <f ca="1">IF(calculator!$I$5="",LARGE(EL$2:EL$9,3),"")</f>
        <v>#NAME?</v>
      </c>
      <c r="EM21" s="5" t="e">
        <f ca="1">IF(calculator!$I$5="",LARGE(EM$2:EM$9,3),"")</f>
        <v>#NAME?</v>
      </c>
      <c r="EN21" s="5" t="e">
        <f ca="1">IF(calculator!$I$5="",LARGE(EN$2:EN$9,3),"")</f>
        <v>#NAME?</v>
      </c>
      <c r="EO21" s="5" t="e">
        <f ca="1">IF(calculator!$I$5="",LARGE(EO$2:EO$9,3),"")</f>
        <v>#NAME?</v>
      </c>
      <c r="EP21" s="5" t="e">
        <f ca="1">IF(calculator!$I$5="",LARGE(EP$2:EP$9,3),"")</f>
        <v>#NAME?</v>
      </c>
      <c r="EQ21" s="5" t="e">
        <f ca="1">IF(calculator!$I$5="",LARGE(EQ$2:EQ$9,3),"")</f>
        <v>#NAME?</v>
      </c>
      <c r="ER21" s="5" t="e">
        <f ca="1">IF(calculator!$I$5="",LARGE(ER$2:ER$9,3),"")</f>
        <v>#NAME?</v>
      </c>
      <c r="ES21" s="5" t="e">
        <f ca="1">IF(calculator!$I$5="",LARGE(ES$2:ES$9,3),"")</f>
        <v>#NAME?</v>
      </c>
      <c r="ET21" s="5" t="e">
        <f ca="1">IF(calculator!$I$5="",LARGE(ET$2:ET$9,3),"")</f>
        <v>#NAME?</v>
      </c>
      <c r="EU21" s="5" t="e">
        <f ca="1">IF(calculator!$I$5="",LARGE(EU$2:EU$9,3),"")</f>
        <v>#NAME?</v>
      </c>
      <c r="EV21" s="5" t="e">
        <f ca="1">IF(calculator!$I$5="",LARGE(EV$2:EV$9,3),"")</f>
        <v>#NAME?</v>
      </c>
      <c r="EW21" s="5" t="e">
        <f ca="1">IF(calculator!$I$5="",LARGE(EW$2:EW$9,3),"")</f>
        <v>#NAME?</v>
      </c>
      <c r="EX21" s="5" t="e">
        <f ca="1">IF(calculator!$I$5="",LARGE(EX$2:EX$9,3),"")</f>
        <v>#NAME?</v>
      </c>
      <c r="EY21" s="5" t="e">
        <f ca="1">IF(calculator!$I$5="",LARGE(EY$2:EY$9,3),"")</f>
        <v>#NAME?</v>
      </c>
      <c r="EZ21" s="5" t="e">
        <f ca="1">IF(calculator!$I$5="",LARGE(EZ$2:EZ$9,3),"")</f>
        <v>#NAME?</v>
      </c>
      <c r="FA21" s="5" t="e">
        <f ca="1">IF(calculator!$I$5="",LARGE(FA$2:FA$9,3),"")</f>
        <v>#NAME?</v>
      </c>
      <c r="FB21" s="5" t="e">
        <f ca="1">IF(calculator!$I$5="",LARGE(FB$2:FB$9,3),"")</f>
        <v>#NAME?</v>
      </c>
    </row>
    <row r="22" spans="1:158">
      <c r="A22" s="80" t="str">
        <v>Carmainerose</v>
      </c>
      <c r="B22" s="142" t="e">
        <f ca="1"/>
        <v>#NAME?</v>
      </c>
      <c r="D22" s="61" t="s">
        <v>178</v>
      </c>
      <c r="E22" t="e">
        <f t="shared" ca="1" si="1"/>
        <v>#NAME?</v>
      </c>
      <c r="F22" s="143">
        <f t="array" ref="F22">IF(calculator!$I$5="",INDEX(VeryBigTable,MATCH(F$1,VeryBigTableHeroes,0),MATCH(INDEX(ChatList,MATCH($D22,ChatHeroList,0),1),VeryBigTableChatRow)),"")</f>
        <v>7</v>
      </c>
      <c r="G22" s="143">
        <f t="array" ref="G22">IF(calculator!$I$5="",INDEX(VeryBigTable,MATCH(G$1,VeryBigTableHeroes,0),MATCH(INDEX(ChatList,MATCH($D22,ChatHeroList,0),1),VeryBigTableChatRow)),"")</f>
        <v>5</v>
      </c>
      <c r="H22" s="143">
        <f t="array" ref="H22">IF(calculator!$I$5="",INDEX(VeryBigTable,MATCH(H$1,VeryBigTableHeroes,0),MATCH(INDEX(ChatList,MATCH($D22,ChatHeroList,0),1),VeryBigTableChatRow)),"")</f>
        <v>3</v>
      </c>
      <c r="I22" s="143">
        <f>IF(calculator!$I$5="",SUM(F22:H22),"")</f>
        <v>15</v>
      </c>
      <c r="J22" s="61" t="s">
        <v>178</v>
      </c>
      <c r="K22" s="23" t="e">
        <f t="shared" ca="1" si="2"/>
        <v>#NAME?</v>
      </c>
      <c r="L22" s="23">
        <f t="array" ref="L22">IF(calculator!$I$5="",INDEX(VeryBigTable,MATCH(L$1,VeryBigTableHeroes,0),MATCH(INDEX(ChatList,MATCH($J22,ChatHeroList,0),2),VeryBigTableChatRow)),"")</f>
        <v>1</v>
      </c>
      <c r="M22" s="23">
        <f t="array" ref="M22">IF(calculator!$I$5="",INDEX(VeryBigTable,MATCH(M$1,VeryBigTableHeroes,0),MATCH(INDEX(ChatList,MATCH($J22,ChatHeroList,0),2),VeryBigTableChatRow)),"")</f>
        <v>-2</v>
      </c>
      <c r="N22" s="23">
        <f t="array" ref="N22">IF(calculator!$I$5="",INDEX(VeryBigTable,MATCH(N$1,VeryBigTableHeroes,0),MATCH(INDEX(ChatList,MATCH($J22,ChatHeroList,0),2),VeryBigTableChatRow)),"")</f>
        <v>-2</v>
      </c>
      <c r="O22" s="23">
        <f>IF(calculator!$I$5="",SUM(L22:N22),"")</f>
        <v>-3</v>
      </c>
      <c r="P22" s="123" t="s">
        <v>211</v>
      </c>
      <c r="Q22" s="125" t="e">
        <f ca="1">_xludf.CONCAT(P22,"1")</f>
        <v>#NAME?</v>
      </c>
      <c r="R22" s="149">
        <f t="array" ref="R22">IF(calculator!$I$5="",INDEX(VeryBigTable,MATCH(R$1,VeryBigTableHeroes,0),MATCH(INDEX(ChatList,MATCH($P22,ChatHeroList,0),1),VeryBigTableChatRow)),"")</f>
        <v>0</v>
      </c>
      <c r="S22" s="149">
        <f t="array" ref="S22">IF(calculator!$I$5="",INDEX(VeryBigTable,MATCH(S$1,VeryBigTableHeroes,0),MATCH(INDEX(ChatList,MATCH($P22,ChatHeroList,0),1),VeryBigTableChatRow)),"")</f>
        <v>9</v>
      </c>
      <c r="T22" s="149">
        <f t="array" ref="T22">IF(calculator!$I$5="",INDEX(VeryBigTable,MATCH(T$1,VeryBigTableHeroes,0),MATCH(INDEX(ChatList,MATCH($P22,ChatHeroList,0),1),VeryBigTableChatRow)),"")</f>
        <v>6</v>
      </c>
      <c r="U22" s="149">
        <f>IF(calculator!$I$5="",SUM(R22:T22),"")</f>
        <v>15</v>
      </c>
      <c r="W22" s="183"/>
      <c r="X22" s="184" t="s">
        <v>557</v>
      </c>
      <c r="Y22" s="184" t="s">
        <v>558</v>
      </c>
      <c r="Z22" s="185" t="s">
        <v>559</v>
      </c>
      <c r="AA22" s="186" t="s">
        <v>558</v>
      </c>
      <c r="AE22" s="182"/>
      <c r="AG22" s="28" t="s">
        <v>598</v>
      </c>
      <c r="AI22" s="134" t="str">
        <f t="shared" si="0"/>
        <v/>
      </c>
      <c r="AJ22" s="5"/>
      <c r="AK22" s="5" t="e">
        <f ca="1">IF(calculator!$I$5="",LARGE(AK$2:AK$9,4),"")</f>
        <v>#NAME?</v>
      </c>
      <c r="AL22" s="5" t="e">
        <f ca="1">IF(calculator!$I$5="",LARGE(AL$2:AL$9,4),"")</f>
        <v>#NAME?</v>
      </c>
      <c r="AM22" s="5" t="e">
        <f ca="1">IF(calculator!$I$5="",LARGE(AM$2:AM$9,4),"")</f>
        <v>#NAME?</v>
      </c>
      <c r="AN22" s="5" t="e">
        <f ca="1">IF(calculator!$I$5="",LARGE(AN$2:AN$9,4),"")</f>
        <v>#NAME?</v>
      </c>
      <c r="AO22" s="5" t="e">
        <f ca="1">IF(calculator!$I$5="",LARGE(AO$2:AO$9,4),"")</f>
        <v>#NAME?</v>
      </c>
      <c r="AP22" s="5" t="e">
        <f ca="1">IF(calculator!$I$5="",LARGE(AP$2:AP$9,4),"")</f>
        <v>#NAME?</v>
      </c>
      <c r="AQ22" s="5" t="e">
        <f ca="1">IF(calculator!$I$5="",LARGE(AQ$2:AQ$9,4),"")</f>
        <v>#NAME?</v>
      </c>
      <c r="AR22" s="5" t="e">
        <f ca="1">IF(calculator!$I$5="",LARGE(AR$2:AR$9,4),"")</f>
        <v>#NAME?</v>
      </c>
      <c r="AS22" s="5" t="e">
        <f ca="1">IF(calculator!$I$5="",LARGE(AS$2:AS$9,4),"")</f>
        <v>#NAME?</v>
      </c>
      <c r="AT22" s="5" t="e">
        <f ca="1">IF(calculator!$I$5="",LARGE(AT$2:AT$9,4),"")</f>
        <v>#NAME?</v>
      </c>
      <c r="AU22" s="5" t="e">
        <f ca="1">IF(calculator!$I$5="",LARGE(AU$2:AU$9,4),"")</f>
        <v>#NAME?</v>
      </c>
      <c r="AV22" s="5" t="e">
        <f ca="1">IF(calculator!$I$5="",LARGE(AV$2:AV$9,4),"")</f>
        <v>#NAME?</v>
      </c>
      <c r="AW22" s="5" t="e">
        <f ca="1">IF(calculator!$I$5="",LARGE(AW$2:AW$9,4),"")</f>
        <v>#NAME?</v>
      </c>
      <c r="AX22" s="5" t="e">
        <f ca="1">IF(calculator!$I$5="",LARGE(AX$2:AX$9,4),"")</f>
        <v>#NAME?</v>
      </c>
      <c r="AY22" s="5" t="e">
        <f ca="1">IF(calculator!$I$5="",LARGE(AY$2:AY$9,4),"")</f>
        <v>#NAME?</v>
      </c>
      <c r="AZ22" s="5" t="e">
        <f ca="1">IF(calculator!$I$5="",LARGE(AZ$2:AZ$9,4),"")</f>
        <v>#NAME?</v>
      </c>
      <c r="BA22" s="5" t="e">
        <f ca="1">IF(calculator!$I$5="",LARGE(BA$2:BA$9,4),"")</f>
        <v>#NAME?</v>
      </c>
      <c r="BB22" s="5" t="e">
        <f ca="1">IF(calculator!$I$5="",LARGE(BB$2:BB$9,4),"")</f>
        <v>#NAME?</v>
      </c>
      <c r="BC22" s="5" t="e">
        <f ca="1">IF(calculator!$I$5="",LARGE(BC$2:BC$9,4),"")</f>
        <v>#NAME?</v>
      </c>
      <c r="BD22" s="5" t="e">
        <f ca="1">IF(calculator!$I$5="",LARGE(BD$2:BD$9,4),"")</f>
        <v>#NAME?</v>
      </c>
      <c r="BE22" s="5" t="e">
        <f ca="1">IF(calculator!$I$5="",LARGE(BE$2:BE$9,4),"")</f>
        <v>#NAME?</v>
      </c>
      <c r="BF22" s="5" t="e">
        <f ca="1">IF(calculator!$I$5="",LARGE(BF$2:BF$9,4),"")</f>
        <v>#NAME?</v>
      </c>
      <c r="BG22" s="5" t="e">
        <f ca="1">IF(calculator!$I$5="",LARGE(BG$2:BG$9,4),"")</f>
        <v>#NAME?</v>
      </c>
      <c r="BH22" s="5" t="e">
        <f ca="1">IF(calculator!$I$5="",LARGE(BH$2:BH$9,4),"")</f>
        <v>#NAME?</v>
      </c>
      <c r="BI22" s="5" t="e">
        <f ca="1">IF(calculator!$I$5="",LARGE(BI$2:BI$9,4),"")</f>
        <v>#NAME?</v>
      </c>
      <c r="BJ22" s="5" t="e">
        <f ca="1">IF(calculator!$I$5="",LARGE(BJ$2:BJ$9,4),"")</f>
        <v>#NAME?</v>
      </c>
      <c r="BK22" s="5" t="e">
        <f ca="1">IF(calculator!$I$5="",LARGE(BK$2:BK$9,4),"")</f>
        <v>#NAME?</v>
      </c>
      <c r="BL22" s="5" t="e">
        <f ca="1">IF(calculator!$I$5="",LARGE(BL$2:BL$9,4),"")</f>
        <v>#NAME?</v>
      </c>
      <c r="BM22" s="5" t="e">
        <f ca="1">IF(calculator!$I$5="",LARGE(BM$2:BM$9,4),"")</f>
        <v>#NAME?</v>
      </c>
      <c r="BN22" s="5" t="e">
        <f ca="1">IF(calculator!$I$5="",LARGE(BN$2:BN$9,4),"")</f>
        <v>#NAME?</v>
      </c>
      <c r="BO22" s="5" t="e">
        <f ca="1">IF(calculator!$I$5="",LARGE(BO$2:BO$9,4),"")</f>
        <v>#NAME?</v>
      </c>
      <c r="BP22" s="5" t="e">
        <f ca="1">IF(calculator!$I$5="",LARGE(BP$2:BP$9,4),"")</f>
        <v>#NAME?</v>
      </c>
      <c r="BQ22" s="5" t="e">
        <f ca="1">IF(calculator!$I$5="",LARGE(BQ$2:BQ$9,4),"")</f>
        <v>#NAME?</v>
      </c>
      <c r="BR22" s="5" t="e">
        <f ca="1">IF(calculator!$I$5="",LARGE(BR$2:BR$9,4),"")</f>
        <v>#NAME?</v>
      </c>
      <c r="BS22" s="5" t="e">
        <f ca="1">IF(calculator!$I$5="",LARGE(BS$2:BS$9,4),"")</f>
        <v>#NAME?</v>
      </c>
      <c r="BT22" s="5" t="e">
        <f ca="1">IF(calculator!$I$5="",LARGE(BT$2:BT$9,4),"")</f>
        <v>#NAME?</v>
      </c>
      <c r="BU22" s="5" t="e">
        <f ca="1">IF(calculator!$I$5="",LARGE(BU$2:BU$9,4),"")</f>
        <v>#NAME?</v>
      </c>
      <c r="BV22" s="5" t="e">
        <f ca="1">IF(calculator!$I$5="",LARGE(BV$2:BV$9,4),"")</f>
        <v>#NAME?</v>
      </c>
      <c r="BW22" s="5" t="e">
        <f ca="1">IF(calculator!$I$5="",LARGE(BW$2:BW$9,4),"")</f>
        <v>#NAME?</v>
      </c>
      <c r="BX22" s="5" t="e">
        <f ca="1">IF(calculator!$I$5="",LARGE(BX$2:BX$9,4),"")</f>
        <v>#NAME?</v>
      </c>
      <c r="BY22" s="5" t="e">
        <f ca="1">IF(calculator!$I$5="",LARGE(BY$2:BY$9,4),"")</f>
        <v>#NAME?</v>
      </c>
      <c r="BZ22" s="5" t="e">
        <f ca="1">IF(calculator!$I$5="",LARGE(BZ$2:BZ$9,4),"")</f>
        <v>#NAME?</v>
      </c>
      <c r="CA22" s="5" t="e">
        <f ca="1">IF(calculator!$I$5="",LARGE(CA$2:CA$9,4),"")</f>
        <v>#NAME?</v>
      </c>
      <c r="CB22" s="5" t="e">
        <f ca="1">IF(calculator!$I$5="",LARGE(CB$2:CB$9,4),"")</f>
        <v>#NAME?</v>
      </c>
      <c r="CC22" s="5" t="e">
        <f ca="1">IF(calculator!$I$5="",LARGE(CC$2:CC$9,4),"")</f>
        <v>#NAME?</v>
      </c>
      <c r="CD22" s="5" t="e">
        <f ca="1">IF(calculator!$I$5="",LARGE(CD$2:CD$9,4),"")</f>
        <v>#NAME?</v>
      </c>
      <c r="CE22" s="5" t="e">
        <f ca="1">IF(calculator!$I$5="",LARGE(CE$2:CE$9,4),"")</f>
        <v>#NAME?</v>
      </c>
      <c r="CF22" s="5" t="e">
        <f ca="1">IF(calculator!$I$5="",LARGE(CF$2:CF$9,4),"")</f>
        <v>#NAME?</v>
      </c>
      <c r="CG22" s="5" t="e">
        <f ca="1">IF(calculator!$I$5="",LARGE(CG$2:CG$9,4),"")</f>
        <v>#NAME?</v>
      </c>
      <c r="CH22" s="5" t="e">
        <f ca="1">IF(calculator!$I$5="",LARGE(CH$2:CH$9,4),"")</f>
        <v>#NAME?</v>
      </c>
      <c r="CI22" s="5" t="e">
        <f ca="1">IF(calculator!$I$5="",LARGE(CI$2:CI$9,4),"")</f>
        <v>#NAME?</v>
      </c>
      <c r="CJ22" s="5" t="e">
        <f ca="1">IF(calculator!$I$5="",LARGE(CJ$2:CJ$9,4),"")</f>
        <v>#NAME?</v>
      </c>
      <c r="CK22" s="5" t="e">
        <f ca="1">IF(calculator!$I$5="",LARGE(CK$2:CK$9,4),"")</f>
        <v>#NAME?</v>
      </c>
      <c r="CL22" s="5" t="e">
        <f ca="1">IF(calculator!$I$5="",LARGE(CL$2:CL$9,4),"")</f>
        <v>#NAME?</v>
      </c>
      <c r="CM22" s="5" t="e">
        <f ca="1">IF(calculator!$I$5="",LARGE(CM$2:CM$9,4),"")</f>
        <v>#NAME?</v>
      </c>
      <c r="CN22" s="5" t="e">
        <f ca="1">IF(calculator!$I$5="",LARGE(CN$2:CN$9,4),"")</f>
        <v>#NAME?</v>
      </c>
      <c r="CO22" s="5" t="e">
        <f ca="1">IF(calculator!$I$5="",LARGE(CO$2:CO$9,4),"")</f>
        <v>#NAME?</v>
      </c>
      <c r="CP22" s="5" t="e">
        <f ca="1">IF(calculator!$I$5="",LARGE(CP$2:CP$9,4),"")</f>
        <v>#NAME?</v>
      </c>
      <c r="CQ22" s="5" t="e">
        <f ca="1">IF(calculator!$I$5="",LARGE(CQ$2:CQ$9,4),"")</f>
        <v>#NAME?</v>
      </c>
      <c r="CR22" s="5" t="e">
        <f ca="1">IF(calculator!$I$5="",LARGE(CR$2:CR$9,4),"")</f>
        <v>#NAME?</v>
      </c>
      <c r="CS22" s="5" t="e">
        <f ca="1">IF(calculator!$I$5="",LARGE(CS$2:CS$9,4),"")</f>
        <v>#NAME?</v>
      </c>
      <c r="CT22" s="5" t="e">
        <f ca="1">IF(calculator!$I$5="",LARGE(CT$2:CT$9,4),"")</f>
        <v>#NAME?</v>
      </c>
      <c r="CU22" s="5" t="e">
        <f ca="1">IF(calculator!$I$5="",LARGE(CU$2:CU$9,4),"")</f>
        <v>#NAME?</v>
      </c>
      <c r="CV22" s="5" t="e">
        <f ca="1">IF(calculator!$I$5="",LARGE(CV$2:CV$9,4),"")</f>
        <v>#NAME?</v>
      </c>
      <c r="CW22" s="5" t="e">
        <f ca="1">IF(calculator!$I$5="",LARGE(CW$2:CW$9,4),"")</f>
        <v>#NAME?</v>
      </c>
      <c r="CX22" s="5" t="e">
        <f ca="1">IF(calculator!$I$5="",LARGE(CX$2:CX$9,4),"")</f>
        <v>#NAME?</v>
      </c>
      <c r="CY22" s="5" t="e">
        <f ca="1">IF(calculator!$I$5="",LARGE(CY$2:CY$9,4),"")</f>
        <v>#NAME?</v>
      </c>
      <c r="CZ22" s="5" t="e">
        <f ca="1">IF(calculator!$I$5="",LARGE(CZ$2:CZ$9,4),"")</f>
        <v>#NAME?</v>
      </c>
      <c r="DA22" s="5" t="e">
        <f ca="1">IF(calculator!$I$5="",LARGE(DA$2:DA$9,4),"")</f>
        <v>#NAME?</v>
      </c>
      <c r="DB22" s="5" t="e">
        <f ca="1">IF(calculator!$I$5="",LARGE(DB$2:DB$9,4),"")</f>
        <v>#NAME?</v>
      </c>
      <c r="DC22" s="5" t="e">
        <f ca="1">IF(calculator!$I$5="",LARGE(DC$2:DC$9,4),"")</f>
        <v>#NAME?</v>
      </c>
      <c r="DD22" s="5" t="e">
        <f ca="1">IF(calculator!$I$5="",LARGE(DD$2:DD$9,4),"")</f>
        <v>#NAME?</v>
      </c>
      <c r="DE22" s="5" t="e">
        <f ca="1">IF(calculator!$I$5="",LARGE(DE$2:DE$9,4),"")</f>
        <v>#NAME?</v>
      </c>
      <c r="DF22" s="5" t="e">
        <f ca="1">IF(calculator!$I$5="",LARGE(DF$2:DF$9,4),"")</f>
        <v>#NAME?</v>
      </c>
      <c r="DG22" s="5" t="e">
        <f ca="1">IF(calculator!$I$5="",LARGE(DG$2:DG$9,4),"")</f>
        <v>#NAME?</v>
      </c>
      <c r="DH22" s="5" t="e">
        <f ca="1">IF(calculator!$I$5="",LARGE(DH$2:DH$9,4),"")</f>
        <v>#NAME?</v>
      </c>
      <c r="DI22" s="5" t="e">
        <f ca="1">IF(calculator!$I$5="",LARGE(DI$2:DI$9,4),"")</f>
        <v>#NAME?</v>
      </c>
      <c r="DJ22" s="5" t="e">
        <f ca="1">IF(calculator!$I$5="",LARGE(DJ$2:DJ$9,4),"")</f>
        <v>#NAME?</v>
      </c>
      <c r="DK22" s="5" t="e">
        <f ca="1">IF(calculator!$I$5="",LARGE(DK$2:DK$9,4),"")</f>
        <v>#NAME?</v>
      </c>
      <c r="DL22" s="5" t="e">
        <f ca="1">IF(calculator!$I$5="",LARGE(DL$2:DL$9,4),"")</f>
        <v>#NAME?</v>
      </c>
      <c r="DM22" s="5" t="e">
        <f ca="1">IF(calculator!$I$5="",LARGE(DM$2:DM$9,4),"")</f>
        <v>#NAME?</v>
      </c>
      <c r="DN22" s="5" t="e">
        <f ca="1">IF(calculator!$I$5="",LARGE(DN$2:DN$9,4),"")</f>
        <v>#NAME?</v>
      </c>
      <c r="DO22" s="5" t="e">
        <f ca="1">IF(calculator!$I$5="",LARGE(DO$2:DO$9,4),"")</f>
        <v>#NAME?</v>
      </c>
      <c r="DP22" s="5" t="e">
        <f ca="1">IF(calculator!$I$5="",LARGE(DP$2:DP$9,4),"")</f>
        <v>#NAME?</v>
      </c>
      <c r="DQ22" s="5" t="e">
        <f ca="1">IF(calculator!$I$5="",LARGE(DQ$2:DQ$9,4),"")</f>
        <v>#NAME?</v>
      </c>
      <c r="DR22" s="5" t="e">
        <f ca="1">IF(calculator!$I$5="",LARGE(DR$2:DR$9,4),"")</f>
        <v>#NAME?</v>
      </c>
      <c r="DS22" s="5" t="e">
        <f ca="1">IF(calculator!$I$5="",LARGE(DS$2:DS$9,4),"")</f>
        <v>#NAME?</v>
      </c>
      <c r="DT22" s="5" t="e">
        <f ca="1">IF(calculator!$I$5="",LARGE(DT$2:DT$9,4),"")</f>
        <v>#NAME?</v>
      </c>
      <c r="DU22" s="5" t="e">
        <f ca="1">IF(calculator!$I$5="",LARGE(DU$2:DU$9,4),"")</f>
        <v>#NAME?</v>
      </c>
      <c r="DV22" s="5" t="e">
        <f ca="1">IF(calculator!$I$5="",LARGE(DV$2:DV$9,4),"")</f>
        <v>#NAME?</v>
      </c>
      <c r="DW22" s="5" t="e">
        <f ca="1">IF(calculator!$I$5="",LARGE(DW$2:DW$9,4),"")</f>
        <v>#NAME?</v>
      </c>
      <c r="DX22" s="5" t="e">
        <f ca="1">IF(calculator!$I$5="",LARGE(DX$2:DX$9,4),"")</f>
        <v>#NAME?</v>
      </c>
      <c r="DY22" s="5" t="e">
        <f ca="1">IF(calculator!$I$5="",LARGE(DY$2:DY$9,4),"")</f>
        <v>#NAME?</v>
      </c>
      <c r="DZ22" s="5" t="e">
        <f ca="1">IF(calculator!$I$5="",LARGE(DZ$2:DZ$9,4),"")</f>
        <v>#NAME?</v>
      </c>
      <c r="EA22" s="5" t="e">
        <f ca="1">IF(calculator!$I$5="",LARGE(EA$2:EA$9,4),"")</f>
        <v>#NAME?</v>
      </c>
      <c r="EB22" s="5" t="e">
        <f ca="1">IF(calculator!$I$5="",LARGE(EB$2:EB$9,4),"")</f>
        <v>#NAME?</v>
      </c>
      <c r="EC22" s="5" t="e">
        <f ca="1">IF(calculator!$I$5="",LARGE(EC$2:EC$9,4),"")</f>
        <v>#NAME?</v>
      </c>
      <c r="ED22" s="5" t="e">
        <f ca="1">IF(calculator!$I$5="",LARGE(ED$2:ED$9,4),"")</f>
        <v>#NAME?</v>
      </c>
      <c r="EE22" s="5" t="e">
        <f ca="1">IF(calculator!$I$5="",LARGE(EE$2:EE$9,4),"")</f>
        <v>#NAME?</v>
      </c>
      <c r="EF22" s="5" t="e">
        <f ca="1">IF(calculator!$I$5="",LARGE(EF$2:EF$9,4),"")</f>
        <v>#NAME?</v>
      </c>
      <c r="EG22" s="5" t="e">
        <f ca="1">IF(calculator!$I$5="",LARGE(EG$2:EG$9,4),"")</f>
        <v>#NAME?</v>
      </c>
      <c r="EH22" s="5" t="e">
        <f ca="1">IF(calculator!$I$5="",LARGE(EH$2:EH$9,4),"")</f>
        <v>#NAME?</v>
      </c>
      <c r="EI22" s="5" t="e">
        <f ca="1">IF(calculator!$I$5="",LARGE(EI$2:EI$9,4),"")</f>
        <v>#NAME?</v>
      </c>
      <c r="EJ22" s="5" t="e">
        <f ca="1">IF(calculator!$I$5="",LARGE(EJ$2:EJ$9,4),"")</f>
        <v>#NAME?</v>
      </c>
      <c r="EK22" s="5" t="e">
        <f ca="1">IF(calculator!$I$5="",LARGE(EK$2:EK$9,4),"")</f>
        <v>#NAME?</v>
      </c>
      <c r="EL22" s="5" t="e">
        <f ca="1">IF(calculator!$I$5="",LARGE(EL$2:EL$9,4),"")</f>
        <v>#NAME?</v>
      </c>
      <c r="EM22" s="5" t="e">
        <f ca="1">IF(calculator!$I$5="",LARGE(EM$2:EM$9,4),"")</f>
        <v>#NAME?</v>
      </c>
      <c r="EN22" s="5" t="e">
        <f ca="1">IF(calculator!$I$5="",LARGE(EN$2:EN$9,4),"")</f>
        <v>#NAME?</v>
      </c>
      <c r="EO22" s="5" t="e">
        <f ca="1">IF(calculator!$I$5="",LARGE(EO$2:EO$9,4),"")</f>
        <v>#NAME?</v>
      </c>
      <c r="EP22" s="5" t="e">
        <f ca="1">IF(calculator!$I$5="",LARGE(EP$2:EP$9,4),"")</f>
        <v>#NAME?</v>
      </c>
      <c r="EQ22" s="5" t="e">
        <f ca="1">IF(calculator!$I$5="",LARGE(EQ$2:EQ$9,4),"")</f>
        <v>#NAME?</v>
      </c>
      <c r="ER22" s="5" t="e">
        <f ca="1">IF(calculator!$I$5="",LARGE(ER$2:ER$9,4),"")</f>
        <v>#NAME?</v>
      </c>
      <c r="ES22" s="5" t="e">
        <f ca="1">IF(calculator!$I$5="",LARGE(ES$2:ES$9,4),"")</f>
        <v>#NAME?</v>
      </c>
      <c r="ET22" s="5" t="e">
        <f ca="1">IF(calculator!$I$5="",LARGE(ET$2:ET$9,4),"")</f>
        <v>#NAME?</v>
      </c>
      <c r="EU22" s="5" t="e">
        <f ca="1">IF(calculator!$I$5="",LARGE(EU$2:EU$9,4),"")</f>
        <v>#NAME?</v>
      </c>
      <c r="EV22" s="5" t="e">
        <f ca="1">IF(calculator!$I$5="",LARGE(EV$2:EV$9,4),"")</f>
        <v>#NAME?</v>
      </c>
      <c r="EW22" s="5" t="e">
        <f ca="1">IF(calculator!$I$5="",LARGE(EW$2:EW$9,4),"")</f>
        <v>#NAME?</v>
      </c>
      <c r="EX22" s="5" t="e">
        <f ca="1">IF(calculator!$I$5="",LARGE(EX$2:EX$9,4),"")</f>
        <v>#NAME?</v>
      </c>
      <c r="EY22" s="5" t="e">
        <f ca="1">IF(calculator!$I$5="",LARGE(EY$2:EY$9,4),"")</f>
        <v>#NAME?</v>
      </c>
      <c r="EZ22" s="5" t="e">
        <f ca="1">IF(calculator!$I$5="",LARGE(EZ$2:EZ$9,4),"")</f>
        <v>#NAME?</v>
      </c>
      <c r="FA22" s="5" t="e">
        <f ca="1">IF(calculator!$I$5="",LARGE(FA$2:FA$9,4),"")</f>
        <v>#NAME?</v>
      </c>
      <c r="FB22" s="5" t="e">
        <f ca="1">IF(calculator!$I$5="",LARGE(FB$2:FB$9,4),"")</f>
        <v>#NAME?</v>
      </c>
    </row>
    <row r="23" spans="1:158">
      <c r="A23" s="80" t="str">
        <v>Carrot</v>
      </c>
      <c r="B23" s="142" t="e">
        <f ca="1"/>
        <v>#NAME?</v>
      </c>
      <c r="D23" s="61" t="s">
        <v>41</v>
      </c>
      <c r="E23" t="e">
        <f t="shared" ca="1" si="1"/>
        <v>#NAME?</v>
      </c>
      <c r="F23" s="143">
        <f t="array" ref="F23">IF(calculator!$I$5="",INDEX(VeryBigTable,MATCH(F$1,VeryBigTableHeroes,0),MATCH(INDEX(ChatList,MATCH($D23,ChatHeroList,0),1),VeryBigTableChatRow)),"")</f>
        <v>-1</v>
      </c>
      <c r="G23" s="143">
        <f t="array" ref="G23">IF(calculator!$I$5="",INDEX(VeryBigTable,MATCH(G$1,VeryBigTableHeroes,0),MATCH(INDEX(ChatList,MATCH($D23,ChatHeroList,0),1),VeryBigTableChatRow)),"")</f>
        <v>3</v>
      </c>
      <c r="H23" s="143">
        <f t="array" ref="H23">IF(calculator!$I$5="",INDEX(VeryBigTable,MATCH(H$1,VeryBigTableHeroes,0),MATCH(INDEX(ChatList,MATCH($D23,ChatHeroList,0),1),VeryBigTableChatRow)),"")</f>
        <v>-2</v>
      </c>
      <c r="I23" s="143">
        <f>IF(calculator!$I$5="",SUM(F23:H23),"")</f>
        <v>0</v>
      </c>
      <c r="J23" s="61" t="s">
        <v>41</v>
      </c>
      <c r="K23" s="23" t="e">
        <f t="shared" ca="1" si="2"/>
        <v>#NAME?</v>
      </c>
      <c r="L23" s="23" t="e">
        <f t="array" ref="L23">IF(calculator!$I$5="",INDEX(VeryBigTable,MATCH(L$1,VeryBigTableHeroes,0),MATCH(INDEX(ChatList,MATCH($J23,ChatHeroList,0),2),VeryBigTableChatRow)),"")</f>
        <v>#N/A</v>
      </c>
      <c r="M23" s="23" t="e">
        <f t="array" ref="M23">IF(calculator!$I$5="",INDEX(VeryBigTable,MATCH(M$1,VeryBigTableHeroes,0),MATCH(INDEX(ChatList,MATCH($J23,ChatHeroList,0),2),VeryBigTableChatRow)),"")</f>
        <v>#N/A</v>
      </c>
      <c r="N23" s="23" t="e">
        <f t="array" ref="N23">IF(calculator!$I$5="",INDEX(VeryBigTable,MATCH(N$1,VeryBigTableHeroes,0),MATCH(INDEX(ChatList,MATCH($J23,ChatHeroList,0),2),VeryBigTableChatRow)),"")</f>
        <v>#N/A</v>
      </c>
      <c r="O23" s="23" t="e">
        <f>IF(calculator!$I$5="",SUM(L23:N23),"")</f>
        <v>#N/A</v>
      </c>
      <c r="P23" s="123" t="s">
        <v>211</v>
      </c>
      <c r="Q23" s="125" t="e">
        <f ca="1">_xludf.CONCAT(P23,"2")</f>
        <v>#NAME?</v>
      </c>
      <c r="R23" s="149">
        <f t="array" ref="R23">IF(calculator!$I$5="",INDEX(VeryBigTable,MATCH(R$1,VeryBigTableHeroes,0),MATCH(INDEX(ChatList,MATCH($P23,ChatHeroList,0),2),VeryBigTableChatRow)),"")</f>
        <v>2</v>
      </c>
      <c r="S23" s="149">
        <f t="array" ref="S23">IF(calculator!$I$5="",INDEX(VeryBigTable,MATCH(S$1,VeryBigTableHeroes,0),MATCH(INDEX(ChatList,MATCH($P23,ChatHeroList,0),2),VeryBigTableChatRow)),"")</f>
        <v>-3</v>
      </c>
      <c r="T23" s="149">
        <f t="array" ref="T23">IF(calculator!$I$5="",INDEX(VeryBigTable,MATCH(T$1,VeryBigTableHeroes,0),MATCH(INDEX(ChatList,MATCH($P23,ChatHeroList,0),2),VeryBigTableChatRow)),"")</f>
        <v>3</v>
      </c>
      <c r="U23" s="149">
        <f>IF(calculator!$I$5="",SUM(R23:T23),"")</f>
        <v>2</v>
      </c>
      <c r="W23" s="187" t="s">
        <v>560</v>
      </c>
      <c r="X23" s="188">
        <v>43712</v>
      </c>
      <c r="Y23" s="187">
        <v>45</v>
      </c>
      <c r="Z23" s="185" t="s">
        <v>561</v>
      </c>
      <c r="AA23" s="185">
        <v>12</v>
      </c>
      <c r="AE23" s="182"/>
      <c r="AG23" s="28" t="s">
        <v>598</v>
      </c>
      <c r="AI23" s="134" t="str">
        <f t="shared" si="0"/>
        <v/>
      </c>
      <c r="AJ23" s="4" t="s">
        <v>552</v>
      </c>
      <c r="AK23" s="5" t="e">
        <f ca="1">IF(calculator!$I$5="",AK20=AK19,"")</f>
        <v>#NAME?</v>
      </c>
      <c r="AL23" s="5" t="e">
        <f ca="1">IF(calculator!$I$5="",AL20=AL19,"")</f>
        <v>#NAME?</v>
      </c>
      <c r="AM23" s="5" t="e">
        <f ca="1">IF(calculator!$I$5="",AM20=AM19,"")</f>
        <v>#NAME?</v>
      </c>
      <c r="AN23" s="5" t="e">
        <f ca="1">IF(calculator!$I$5="",AN20=AN19,"")</f>
        <v>#NAME?</v>
      </c>
      <c r="AO23" s="5" t="e">
        <f ca="1">IF(calculator!$I$5="",AO20=AO19,"")</f>
        <v>#NAME?</v>
      </c>
      <c r="AP23" s="5" t="e">
        <f ca="1">IF(calculator!$I$5="",AP20=AP19,"")</f>
        <v>#NAME?</v>
      </c>
      <c r="AQ23" s="5" t="e">
        <f ca="1">IF(calculator!$I$5="",AQ20=AQ19,"")</f>
        <v>#NAME?</v>
      </c>
      <c r="AR23" s="5" t="e">
        <f ca="1">IF(calculator!$I$5="",AR20=AR19,"")</f>
        <v>#NAME?</v>
      </c>
      <c r="AS23" s="5" t="e">
        <f ca="1">IF(calculator!$I$5="",AS20=AS19,"")</f>
        <v>#NAME?</v>
      </c>
      <c r="AT23" s="5" t="e">
        <f ca="1">IF(calculator!$I$5="",AT20=AT19,"")</f>
        <v>#NAME?</v>
      </c>
      <c r="AU23" s="5" t="e">
        <f ca="1">IF(calculator!$I$5="",AU20=AU19,"")</f>
        <v>#NAME?</v>
      </c>
      <c r="AV23" s="5" t="e">
        <f ca="1">IF(calculator!$I$5="",AV20=AV19,"")</f>
        <v>#NAME?</v>
      </c>
      <c r="AW23" s="5" t="e">
        <f ca="1">IF(calculator!$I$5="",AW20=AW19,"")</f>
        <v>#NAME?</v>
      </c>
      <c r="AX23" s="5" t="e">
        <f ca="1">IF(calculator!$I$5="",AX20=AX19,"")</f>
        <v>#NAME?</v>
      </c>
      <c r="AY23" s="5" t="e">
        <f ca="1">IF(calculator!$I$5="",AY20=AY19,"")</f>
        <v>#NAME?</v>
      </c>
      <c r="AZ23" s="5" t="e">
        <f ca="1">IF(calculator!$I$5="",AZ20=AZ19,"")</f>
        <v>#NAME?</v>
      </c>
      <c r="BA23" s="5" t="e">
        <f ca="1">IF(calculator!$I$5="",BA20=BA19,"")</f>
        <v>#NAME?</v>
      </c>
      <c r="BB23" s="5" t="e">
        <f ca="1">IF(calculator!$I$5="",BB20=BB19,"")</f>
        <v>#NAME?</v>
      </c>
      <c r="BC23" s="5" t="e">
        <f ca="1">IF(calculator!$I$5="",BC20=BC19,"")</f>
        <v>#NAME?</v>
      </c>
      <c r="BD23" s="5" t="e">
        <f ca="1">IF(calculator!$I$5="",BD20=BD19,"")</f>
        <v>#NAME?</v>
      </c>
      <c r="BE23" s="5" t="e">
        <f ca="1">IF(calculator!$I$5="",BE20=BE19,"")</f>
        <v>#NAME?</v>
      </c>
      <c r="BF23" s="5" t="e">
        <f ca="1">IF(calculator!$I$5="",BF20=BF19,"")</f>
        <v>#NAME?</v>
      </c>
      <c r="BG23" s="5" t="e">
        <f ca="1">IF(calculator!$I$5="",BG20=BG19,"")</f>
        <v>#NAME?</v>
      </c>
      <c r="BH23" s="5" t="e">
        <f ca="1">IF(calculator!$I$5="",BH20=BH19,"")</f>
        <v>#NAME?</v>
      </c>
      <c r="BI23" s="5" t="e">
        <f ca="1">IF(calculator!$I$5="",BI20=BI19,"")</f>
        <v>#NAME?</v>
      </c>
      <c r="BJ23" s="5" t="e">
        <f ca="1">IF(calculator!$I$5="",BJ20=BJ19,"")</f>
        <v>#NAME?</v>
      </c>
      <c r="BK23" s="5" t="e">
        <f ca="1">IF(calculator!$I$5="",BK20=BK19,"")</f>
        <v>#NAME?</v>
      </c>
      <c r="BL23" s="5" t="e">
        <f ca="1">IF(calculator!$I$5="",BL20=BL19,"")</f>
        <v>#NAME?</v>
      </c>
      <c r="BM23" s="5" t="e">
        <f ca="1">IF(calculator!$I$5="",BM20=BM19,"")</f>
        <v>#NAME?</v>
      </c>
      <c r="BN23" s="5" t="e">
        <f ca="1">IF(calculator!$I$5="",BN20=BN19,"")</f>
        <v>#NAME?</v>
      </c>
      <c r="BO23" s="5" t="e">
        <f ca="1">IF(calculator!$I$5="",BO20=BO19,"")</f>
        <v>#NAME?</v>
      </c>
      <c r="BP23" s="5" t="e">
        <f ca="1">IF(calculator!$I$5="",BP20=BP19,"")</f>
        <v>#NAME?</v>
      </c>
      <c r="BQ23" s="5" t="e">
        <f ca="1">IF(calculator!$I$5="",BQ20=BQ19,"")</f>
        <v>#NAME?</v>
      </c>
      <c r="BR23" s="5" t="e">
        <f ca="1">IF(calculator!$I$5="",BR20=BR19,"")</f>
        <v>#NAME?</v>
      </c>
      <c r="BS23" s="5" t="e">
        <f ca="1">IF(calculator!$I$5="",BS20=BS19,"")</f>
        <v>#NAME?</v>
      </c>
      <c r="BT23" s="5" t="e">
        <f ca="1">IF(calculator!$I$5="",BT20=BT19,"")</f>
        <v>#NAME?</v>
      </c>
      <c r="BU23" s="5" t="e">
        <f ca="1">IF(calculator!$I$5="",BU20=BU19,"")</f>
        <v>#NAME?</v>
      </c>
      <c r="BV23" s="5" t="e">
        <f ca="1">IF(calculator!$I$5="",BV20=BV19,"")</f>
        <v>#NAME?</v>
      </c>
      <c r="BW23" s="5" t="e">
        <f ca="1">IF(calculator!$I$5="",BW20=BW19,"")</f>
        <v>#NAME?</v>
      </c>
      <c r="BX23" s="5" t="e">
        <f ca="1">IF(calculator!$I$5="",BX20=BX19,"")</f>
        <v>#NAME?</v>
      </c>
      <c r="BY23" s="5" t="e">
        <f ca="1">IF(calculator!$I$5="",BY20=BY19,"")</f>
        <v>#NAME?</v>
      </c>
      <c r="BZ23" s="5" t="e">
        <f ca="1">IF(calculator!$I$5="",BZ20=BZ19,"")</f>
        <v>#NAME?</v>
      </c>
      <c r="CA23" s="5" t="e">
        <f ca="1">IF(calculator!$I$5="",CA20=CA19,"")</f>
        <v>#NAME?</v>
      </c>
      <c r="CB23" s="5" t="e">
        <f ca="1">IF(calculator!$I$5="",CB20=CB19,"")</f>
        <v>#NAME?</v>
      </c>
      <c r="CC23" s="5" t="e">
        <f ca="1">IF(calculator!$I$5="",CC20=CC19,"")</f>
        <v>#NAME?</v>
      </c>
      <c r="CD23" s="5" t="e">
        <f ca="1">IF(calculator!$I$5="",CD20=CD19,"")</f>
        <v>#NAME?</v>
      </c>
      <c r="CE23" s="5" t="e">
        <f ca="1">IF(calculator!$I$5="",CE20=CE19,"")</f>
        <v>#NAME?</v>
      </c>
      <c r="CF23" s="5" t="e">
        <f ca="1">IF(calculator!$I$5="",CF20=CF19,"")</f>
        <v>#NAME?</v>
      </c>
      <c r="CG23" s="5" t="e">
        <f ca="1">IF(calculator!$I$5="",CG20=CG19,"")</f>
        <v>#NAME?</v>
      </c>
      <c r="CH23" s="5" t="e">
        <f ca="1">IF(calculator!$I$5="",CH20=CH19,"")</f>
        <v>#NAME?</v>
      </c>
      <c r="CI23" s="5" t="e">
        <f ca="1">IF(calculator!$I$5="",CI20=CI19,"")</f>
        <v>#NAME?</v>
      </c>
      <c r="CJ23" s="5" t="e">
        <f ca="1">IF(calculator!$I$5="",CJ20=CJ19,"")</f>
        <v>#NAME?</v>
      </c>
      <c r="CK23" s="5" t="e">
        <f ca="1">IF(calculator!$I$5="",CK20=CK19,"")</f>
        <v>#NAME?</v>
      </c>
      <c r="CL23" s="5" t="e">
        <f ca="1">IF(calculator!$I$5="",CL20=CL19,"")</f>
        <v>#NAME?</v>
      </c>
      <c r="CM23" s="5" t="e">
        <f ca="1">IF(calculator!$I$5="",CM20=CM19,"")</f>
        <v>#NAME?</v>
      </c>
      <c r="CN23" s="5" t="e">
        <f ca="1">IF(calculator!$I$5="",CN20=CN19,"")</f>
        <v>#NAME?</v>
      </c>
      <c r="CO23" s="5" t="e">
        <f ca="1">IF(calculator!$I$5="",CO20=CO19,"")</f>
        <v>#NAME?</v>
      </c>
      <c r="CP23" s="5" t="e">
        <f ca="1">IF(calculator!$I$5="",CP20=CP19,"")</f>
        <v>#NAME?</v>
      </c>
      <c r="CQ23" s="5" t="e">
        <f ca="1">IF(calculator!$I$5="",CQ20=CQ19,"")</f>
        <v>#NAME?</v>
      </c>
      <c r="CR23" s="5" t="e">
        <f ca="1">IF(calculator!$I$5="",CR20=CR19,"")</f>
        <v>#NAME?</v>
      </c>
      <c r="CS23" s="5" t="e">
        <f ca="1">IF(calculator!$I$5="",CS20=CS19,"")</f>
        <v>#NAME?</v>
      </c>
      <c r="CT23" s="5" t="e">
        <f ca="1">IF(calculator!$I$5="",CT20=CT19,"")</f>
        <v>#NAME?</v>
      </c>
      <c r="CU23" s="5" t="e">
        <f ca="1">IF(calculator!$I$5="",CU20=CU19,"")</f>
        <v>#NAME?</v>
      </c>
      <c r="CV23" s="5" t="e">
        <f ca="1">IF(calculator!$I$5="",CV20=CV19,"")</f>
        <v>#NAME?</v>
      </c>
      <c r="CW23" s="5" t="e">
        <f ca="1">IF(calculator!$I$5="",CW20=CW19,"")</f>
        <v>#NAME?</v>
      </c>
      <c r="CX23" s="5" t="e">
        <f ca="1">IF(calculator!$I$5="",CX20=CX19,"")</f>
        <v>#NAME?</v>
      </c>
      <c r="CY23" s="5" t="e">
        <f ca="1">IF(calculator!$I$5="",CY20=CY19,"")</f>
        <v>#NAME?</v>
      </c>
      <c r="CZ23" s="5" t="e">
        <f ca="1">IF(calculator!$I$5="",CZ20=CZ19,"")</f>
        <v>#NAME?</v>
      </c>
      <c r="DA23" s="5" t="e">
        <f ca="1">IF(calculator!$I$5="",DA20=DA19,"")</f>
        <v>#NAME?</v>
      </c>
      <c r="DB23" s="5" t="e">
        <f ca="1">IF(calculator!$I$5="",DB20=DB19,"")</f>
        <v>#NAME?</v>
      </c>
      <c r="DC23" s="5" t="e">
        <f ca="1">IF(calculator!$I$5="",DC20=DC19,"")</f>
        <v>#NAME?</v>
      </c>
      <c r="DD23" s="5" t="e">
        <f ca="1">IF(calculator!$I$5="",DD20=DD19,"")</f>
        <v>#NAME?</v>
      </c>
      <c r="DE23" s="5" t="e">
        <f ca="1">IF(calculator!$I$5="",DE20=DE19,"")</f>
        <v>#NAME?</v>
      </c>
      <c r="DF23" s="5" t="e">
        <f ca="1">IF(calculator!$I$5="",DF20=DF19,"")</f>
        <v>#NAME?</v>
      </c>
      <c r="DG23" s="5" t="e">
        <f ca="1">IF(calculator!$I$5="",DG20=DG19,"")</f>
        <v>#NAME?</v>
      </c>
      <c r="DH23" s="5" t="e">
        <f ca="1">IF(calculator!$I$5="",DH20=DH19,"")</f>
        <v>#NAME?</v>
      </c>
      <c r="DI23" s="5" t="e">
        <f ca="1">IF(calculator!$I$5="",DI20=DI19,"")</f>
        <v>#NAME?</v>
      </c>
      <c r="DJ23" s="5" t="e">
        <f ca="1">IF(calculator!$I$5="",DJ20=DJ19,"")</f>
        <v>#NAME?</v>
      </c>
      <c r="DK23" s="5" t="e">
        <f ca="1">IF(calculator!$I$5="",DK20=DK19,"")</f>
        <v>#NAME?</v>
      </c>
      <c r="DL23" s="5" t="e">
        <f ca="1">IF(calculator!$I$5="",DL20=DL19,"")</f>
        <v>#NAME?</v>
      </c>
      <c r="DM23" s="5" t="e">
        <f ca="1">IF(calculator!$I$5="",DM20=DM19,"")</f>
        <v>#NAME?</v>
      </c>
      <c r="DN23" s="5" t="e">
        <f ca="1">IF(calculator!$I$5="",DN20=DN19,"")</f>
        <v>#NAME?</v>
      </c>
      <c r="DO23" s="5" t="e">
        <f ca="1">IF(calculator!$I$5="",DO20=DO19,"")</f>
        <v>#NAME?</v>
      </c>
      <c r="DP23" s="5" t="e">
        <f ca="1">IF(calculator!$I$5="",DP20=DP19,"")</f>
        <v>#NAME?</v>
      </c>
      <c r="DQ23" s="5" t="e">
        <f ca="1">IF(calculator!$I$5="",DQ20=DQ19,"")</f>
        <v>#NAME?</v>
      </c>
      <c r="DR23" s="5" t="e">
        <f ca="1">IF(calculator!$I$5="",DR20=DR19,"")</f>
        <v>#NAME?</v>
      </c>
      <c r="DS23" s="5" t="e">
        <f ca="1">IF(calculator!$I$5="",DS20=DS19,"")</f>
        <v>#NAME?</v>
      </c>
      <c r="DT23" s="5" t="e">
        <f ca="1">IF(calculator!$I$5="",DT20=DT19,"")</f>
        <v>#NAME?</v>
      </c>
      <c r="DU23" s="5" t="e">
        <f ca="1">IF(calculator!$I$5="",DU20=DU19,"")</f>
        <v>#NAME?</v>
      </c>
      <c r="DV23" s="5" t="e">
        <f ca="1">IF(calculator!$I$5="",DV20=DV19,"")</f>
        <v>#NAME?</v>
      </c>
      <c r="DW23" s="5" t="e">
        <f ca="1">IF(calculator!$I$5="",DW20=DW19,"")</f>
        <v>#NAME?</v>
      </c>
      <c r="DX23" s="5" t="e">
        <f ca="1">IF(calculator!$I$5="",DX20=DX19,"")</f>
        <v>#NAME?</v>
      </c>
      <c r="DY23" s="5" t="e">
        <f ca="1">IF(calculator!$I$5="",DY20=DY19,"")</f>
        <v>#NAME?</v>
      </c>
      <c r="DZ23" s="5" t="e">
        <f ca="1">IF(calculator!$I$5="",DZ20=DZ19,"")</f>
        <v>#NAME?</v>
      </c>
      <c r="EA23" s="5" t="e">
        <f ca="1">IF(calculator!$I$5="",EA20=EA19,"")</f>
        <v>#NAME?</v>
      </c>
      <c r="EB23" s="5" t="e">
        <f ca="1">IF(calculator!$I$5="",EB20=EB19,"")</f>
        <v>#NAME?</v>
      </c>
      <c r="EC23" s="5" t="e">
        <f ca="1">IF(calculator!$I$5="",EC20=EC19,"")</f>
        <v>#NAME?</v>
      </c>
      <c r="ED23" s="5" t="e">
        <f ca="1">IF(calculator!$I$5="",ED20=ED19,"")</f>
        <v>#NAME?</v>
      </c>
      <c r="EE23" s="5" t="e">
        <f ca="1">IF(calculator!$I$5="",EE20=EE19,"")</f>
        <v>#NAME?</v>
      </c>
      <c r="EF23" s="5" t="e">
        <f ca="1">IF(calculator!$I$5="",EF20=EF19,"")</f>
        <v>#NAME?</v>
      </c>
      <c r="EG23" s="5" t="e">
        <f ca="1">IF(calculator!$I$5="",EG20=EG19,"")</f>
        <v>#NAME?</v>
      </c>
      <c r="EH23" s="5" t="e">
        <f ca="1">IF(calculator!$I$5="",EH20=EH19,"")</f>
        <v>#NAME?</v>
      </c>
      <c r="EI23" s="5" t="e">
        <f ca="1">IF(calculator!$I$5="",EI20=EI19,"")</f>
        <v>#NAME?</v>
      </c>
      <c r="EJ23" s="5" t="e">
        <f ca="1">IF(calculator!$I$5="",EJ20=EJ19,"")</f>
        <v>#NAME?</v>
      </c>
      <c r="EK23" s="5" t="e">
        <f ca="1">IF(calculator!$I$5="",EK20=EK19,"")</f>
        <v>#NAME?</v>
      </c>
      <c r="EL23" s="5" t="e">
        <f ca="1">IF(calculator!$I$5="",EL20=EL19,"")</f>
        <v>#NAME?</v>
      </c>
      <c r="EM23" s="5" t="e">
        <f ca="1">IF(calculator!$I$5="",EM20=EM19,"")</f>
        <v>#NAME?</v>
      </c>
      <c r="EN23" s="5" t="e">
        <f ca="1">IF(calculator!$I$5="",EN20=EN19,"")</f>
        <v>#NAME?</v>
      </c>
      <c r="EO23" s="5" t="e">
        <f ca="1">IF(calculator!$I$5="",EO20=EO19,"")</f>
        <v>#NAME?</v>
      </c>
      <c r="EP23" s="5" t="e">
        <f ca="1">IF(calculator!$I$5="",EP20=EP19,"")</f>
        <v>#NAME?</v>
      </c>
      <c r="EQ23" s="5" t="e">
        <f ca="1">IF(calculator!$I$5="",EQ20=EQ19,"")</f>
        <v>#NAME?</v>
      </c>
      <c r="ER23" s="5" t="e">
        <f ca="1">IF(calculator!$I$5="",ER20=ER19,"")</f>
        <v>#NAME?</v>
      </c>
      <c r="ES23" s="5" t="e">
        <f ca="1">IF(calculator!$I$5="",ES20=ES19,"")</f>
        <v>#NAME?</v>
      </c>
      <c r="ET23" s="5" t="e">
        <f ca="1">IF(calculator!$I$5="",ET20=ET19,"")</f>
        <v>#NAME?</v>
      </c>
      <c r="EU23" s="5" t="e">
        <f ca="1">IF(calculator!$I$5="",EU20=EU19,"")</f>
        <v>#NAME?</v>
      </c>
      <c r="EV23" s="5" t="e">
        <f ca="1">IF(calculator!$I$5="",EV20=EV19,"")</f>
        <v>#NAME?</v>
      </c>
      <c r="EW23" s="5" t="e">
        <f ca="1">IF(calculator!$I$5="",EW20=EW19,"")</f>
        <v>#NAME?</v>
      </c>
      <c r="EX23" s="5" t="e">
        <f ca="1">IF(calculator!$I$5="",EX20=EX19,"")</f>
        <v>#NAME?</v>
      </c>
      <c r="EY23" s="5" t="e">
        <f ca="1">IF(calculator!$I$5="",EY20=EY19,"")</f>
        <v>#NAME?</v>
      </c>
      <c r="EZ23" s="5" t="e">
        <f ca="1">IF(calculator!$I$5="",EZ20=EZ19,"")</f>
        <v>#NAME?</v>
      </c>
      <c r="FA23" s="5" t="e">
        <f ca="1">IF(calculator!$I$5="",FA20=FA19,"")</f>
        <v>#NAME?</v>
      </c>
      <c r="FB23" s="5" t="e">
        <f ca="1">IF(calculator!$I$5="",FB20=FB19,"")</f>
        <v>#NAME?</v>
      </c>
    </row>
    <row r="24" spans="1:158">
      <c r="A24" s="80" t="str">
        <v>Cartuja</v>
      </c>
      <c r="B24" s="142" t="e">
        <f ca="1"/>
        <v>#NAME?</v>
      </c>
      <c r="D24" s="23" t="s">
        <v>179</v>
      </c>
      <c r="E24" t="e">
        <f t="shared" ca="1" si="1"/>
        <v>#NAME?</v>
      </c>
      <c r="F24" s="143">
        <f t="array" ref="F24">IF(calculator!$I$5="",INDEX(VeryBigTable,MATCH(F$1,VeryBigTableHeroes,0),MATCH(INDEX(ChatList,MATCH($D24,ChatHeroList,0),1),VeryBigTableChatRow)),"")</f>
        <v>4</v>
      </c>
      <c r="G24" s="143">
        <f t="array" ref="G24">IF(calculator!$I$5="",INDEX(VeryBigTable,MATCH(G$1,VeryBigTableHeroes,0),MATCH(INDEX(ChatList,MATCH($D24,ChatHeroList,0),1),VeryBigTableChatRow)),"")</f>
        <v>-6</v>
      </c>
      <c r="H24" s="143">
        <f t="array" ref="H24">IF(calculator!$I$5="",INDEX(VeryBigTable,MATCH(H$1,VeryBigTableHeroes,0),MATCH(INDEX(ChatList,MATCH($D24,ChatHeroList,0),1),VeryBigTableChatRow)),"")</f>
        <v>-3</v>
      </c>
      <c r="I24" s="143">
        <f>IF(calculator!$I$5="",SUM(F24:H24),"")</f>
        <v>-5</v>
      </c>
      <c r="J24" s="23" t="s">
        <v>179</v>
      </c>
      <c r="K24" s="23" t="e">
        <f t="shared" ca="1" si="2"/>
        <v>#NAME?</v>
      </c>
      <c r="L24" s="23">
        <f t="array" ref="L24">IF(calculator!$I$5="",INDEX(VeryBigTable,MATCH(L$1,VeryBigTableHeroes,0),MATCH(INDEX(ChatList,MATCH($J24,ChatHeroList,0),2),VeryBigTableChatRow)),"")</f>
        <v>0</v>
      </c>
      <c r="M24" s="23">
        <f t="array" ref="M24">IF(calculator!$I$5="",INDEX(VeryBigTable,MATCH(M$1,VeryBigTableHeroes,0),MATCH(INDEX(ChatList,MATCH($J24,ChatHeroList,0),2),VeryBigTableChatRow)),"")</f>
        <v>9</v>
      </c>
      <c r="N24" s="23">
        <f t="array" ref="N24">IF(calculator!$I$5="",INDEX(VeryBigTable,MATCH(N$1,VeryBigTableHeroes,0),MATCH(INDEX(ChatList,MATCH($J24,ChatHeroList,0),2),VeryBigTableChatRow)),"")</f>
        <v>6</v>
      </c>
      <c r="O24" s="23">
        <f>IF(calculator!$I$5="",SUM(L24:N24),"")</f>
        <v>15</v>
      </c>
      <c r="P24" s="149" t="s">
        <v>174</v>
      </c>
      <c r="Q24" s="125" t="e">
        <f ca="1">_xludf.CONCAT(P24,"1")</f>
        <v>#NAME?</v>
      </c>
      <c r="R24" s="149">
        <f t="array" ref="R24">IF(calculator!$I$5="",INDEX(VeryBigTable,MATCH(R$1,VeryBigTableHeroes,0),MATCH(INDEX(ChatList,MATCH($P24,ChatHeroList,0),1),VeryBigTableChatRow)),"")</f>
        <v>-1</v>
      </c>
      <c r="S24" s="149">
        <f t="array" ref="S24">IF(calculator!$I$5="",INDEX(VeryBigTable,MATCH(S$1,VeryBigTableHeroes,0),MATCH(INDEX(ChatList,MATCH($P24,ChatHeroList,0),1),VeryBigTableChatRow)),"")</f>
        <v>-3</v>
      </c>
      <c r="T24" s="149">
        <f t="array" ref="T24">IF(calculator!$I$5="",INDEX(VeryBigTable,MATCH(T$1,VeryBigTableHeroes,0),MATCH(INDEX(ChatList,MATCH($P24,ChatHeroList,0),1),VeryBigTableChatRow)),"")</f>
        <v>1</v>
      </c>
      <c r="U24" s="149">
        <f>IF(calculator!$I$5="",SUM(R24:T24),"")</f>
        <v>-3</v>
      </c>
      <c r="W24" s="187" t="s">
        <v>208</v>
      </c>
      <c r="X24" s="188">
        <v>43655</v>
      </c>
      <c r="Y24" s="187">
        <v>39</v>
      </c>
      <c r="Z24" s="189">
        <v>43352</v>
      </c>
      <c r="AA24" s="185">
        <v>10</v>
      </c>
      <c r="AE24" s="182"/>
      <c r="AG24" s="28" t="s">
        <v>598</v>
      </c>
      <c r="AI24" s="134" t="str">
        <f t="shared" si="0"/>
        <v/>
      </c>
      <c r="AJ24" s="5"/>
      <c r="AK24" s="5" t="e">
        <f ca="1">IF(calculator!$I$5="",AK21=AK20,"")</f>
        <v>#NAME?</v>
      </c>
      <c r="AL24" s="5" t="e">
        <f ca="1">IF(calculator!$I$5="",AL21=AL20,"")</f>
        <v>#NAME?</v>
      </c>
      <c r="AM24" s="5" t="e">
        <f ca="1">IF(calculator!$I$5="",AM21=AM20,"")</f>
        <v>#NAME?</v>
      </c>
      <c r="AN24" s="5" t="e">
        <f ca="1">IF(calculator!$I$5="",AN21=AN20,"")</f>
        <v>#NAME?</v>
      </c>
      <c r="AO24" s="5" t="e">
        <f ca="1">IF(calculator!$I$5="",AO21=AO20,"")</f>
        <v>#NAME?</v>
      </c>
      <c r="AP24" s="5" t="e">
        <f ca="1">IF(calculator!$I$5="",AP21=AP20,"")</f>
        <v>#NAME?</v>
      </c>
      <c r="AQ24" s="5" t="e">
        <f ca="1">IF(calculator!$I$5="",AQ21=AQ20,"")</f>
        <v>#NAME?</v>
      </c>
      <c r="AR24" s="5" t="e">
        <f ca="1">IF(calculator!$I$5="",AR21=AR20,"")</f>
        <v>#NAME?</v>
      </c>
      <c r="AS24" s="5" t="e">
        <f ca="1">IF(calculator!$I$5="",AS21=AS20,"")</f>
        <v>#NAME?</v>
      </c>
      <c r="AT24" s="5" t="e">
        <f ca="1">IF(calculator!$I$5="",AT21=AT20,"")</f>
        <v>#NAME?</v>
      </c>
      <c r="AU24" s="5" t="e">
        <f ca="1">IF(calculator!$I$5="",AU21=AU20,"")</f>
        <v>#NAME?</v>
      </c>
      <c r="AV24" s="5" t="e">
        <f ca="1">IF(calculator!$I$5="",AV21=AV20,"")</f>
        <v>#NAME?</v>
      </c>
      <c r="AW24" s="5" t="e">
        <f ca="1">IF(calculator!$I$5="",AW21=AW20,"")</f>
        <v>#NAME?</v>
      </c>
      <c r="AX24" s="5" t="e">
        <f ca="1">IF(calculator!$I$5="",AX21=AX20,"")</f>
        <v>#NAME?</v>
      </c>
      <c r="AY24" s="5" t="e">
        <f ca="1">IF(calculator!$I$5="",AY21=AY20,"")</f>
        <v>#NAME?</v>
      </c>
      <c r="AZ24" s="5" t="e">
        <f ca="1">IF(calculator!$I$5="",AZ21=AZ20,"")</f>
        <v>#NAME?</v>
      </c>
      <c r="BA24" s="5" t="e">
        <f ca="1">IF(calculator!$I$5="",BA21=BA20,"")</f>
        <v>#NAME?</v>
      </c>
      <c r="BB24" s="5" t="e">
        <f ca="1">IF(calculator!$I$5="",BB21=BB20,"")</f>
        <v>#NAME?</v>
      </c>
      <c r="BC24" s="5" t="e">
        <f ca="1">IF(calculator!$I$5="",BC21=BC20,"")</f>
        <v>#NAME?</v>
      </c>
      <c r="BD24" s="5" t="e">
        <f ca="1">IF(calculator!$I$5="",BD21=BD20,"")</f>
        <v>#NAME?</v>
      </c>
      <c r="BE24" s="5" t="e">
        <f ca="1">IF(calculator!$I$5="",BE21=BE20,"")</f>
        <v>#NAME?</v>
      </c>
      <c r="BF24" s="5" t="e">
        <f ca="1">IF(calculator!$I$5="",BF21=BF20,"")</f>
        <v>#NAME?</v>
      </c>
      <c r="BG24" s="5" t="e">
        <f ca="1">IF(calculator!$I$5="",BG21=BG20,"")</f>
        <v>#NAME?</v>
      </c>
      <c r="BH24" s="5" t="e">
        <f ca="1">IF(calculator!$I$5="",BH21=BH20,"")</f>
        <v>#NAME?</v>
      </c>
      <c r="BI24" s="5" t="e">
        <f ca="1">IF(calculator!$I$5="",BI21=BI20,"")</f>
        <v>#NAME?</v>
      </c>
      <c r="BJ24" s="5" t="e">
        <f ca="1">IF(calculator!$I$5="",BJ21=BJ20,"")</f>
        <v>#NAME?</v>
      </c>
      <c r="BK24" s="5" t="e">
        <f ca="1">IF(calculator!$I$5="",BK21=BK20,"")</f>
        <v>#NAME?</v>
      </c>
      <c r="BL24" s="5" t="e">
        <f ca="1">IF(calculator!$I$5="",BL21=BL20,"")</f>
        <v>#NAME?</v>
      </c>
      <c r="BM24" s="5" t="e">
        <f ca="1">IF(calculator!$I$5="",BM21=BM20,"")</f>
        <v>#NAME?</v>
      </c>
      <c r="BN24" s="5" t="e">
        <f ca="1">IF(calculator!$I$5="",BN21=BN20,"")</f>
        <v>#NAME?</v>
      </c>
      <c r="BO24" s="5" t="e">
        <f ca="1">IF(calculator!$I$5="",BO21=BO20,"")</f>
        <v>#NAME?</v>
      </c>
      <c r="BP24" s="5" t="e">
        <f ca="1">IF(calculator!$I$5="",BP21=BP20,"")</f>
        <v>#NAME?</v>
      </c>
      <c r="BQ24" s="5" t="e">
        <f ca="1">IF(calculator!$I$5="",BQ21=BQ20,"")</f>
        <v>#NAME?</v>
      </c>
      <c r="BR24" s="5" t="e">
        <f ca="1">IF(calculator!$I$5="",BR21=BR20,"")</f>
        <v>#NAME?</v>
      </c>
      <c r="BS24" s="5" t="e">
        <f ca="1">IF(calculator!$I$5="",BS21=BS20,"")</f>
        <v>#NAME?</v>
      </c>
      <c r="BT24" s="5" t="e">
        <f ca="1">IF(calculator!$I$5="",BT21=BT20,"")</f>
        <v>#NAME?</v>
      </c>
      <c r="BU24" s="5" t="e">
        <f ca="1">IF(calculator!$I$5="",BU21=BU20,"")</f>
        <v>#NAME?</v>
      </c>
      <c r="BV24" s="5" t="e">
        <f ca="1">IF(calculator!$I$5="",BV21=BV20,"")</f>
        <v>#NAME?</v>
      </c>
      <c r="BW24" s="5" t="e">
        <f ca="1">IF(calculator!$I$5="",BW21=BW20,"")</f>
        <v>#NAME?</v>
      </c>
      <c r="BX24" s="5" t="e">
        <f ca="1">IF(calculator!$I$5="",BX21=BX20,"")</f>
        <v>#NAME?</v>
      </c>
      <c r="BY24" s="5" t="e">
        <f ca="1">IF(calculator!$I$5="",BY21=BY20,"")</f>
        <v>#NAME?</v>
      </c>
      <c r="BZ24" s="5" t="e">
        <f ca="1">IF(calculator!$I$5="",BZ21=BZ20,"")</f>
        <v>#NAME?</v>
      </c>
      <c r="CA24" s="5" t="e">
        <f ca="1">IF(calculator!$I$5="",CA21=CA20,"")</f>
        <v>#NAME?</v>
      </c>
      <c r="CB24" s="5" t="e">
        <f ca="1">IF(calculator!$I$5="",CB21=CB20,"")</f>
        <v>#NAME?</v>
      </c>
      <c r="CC24" s="5" t="e">
        <f ca="1">IF(calculator!$I$5="",CC21=CC20,"")</f>
        <v>#NAME?</v>
      </c>
      <c r="CD24" s="5" t="e">
        <f ca="1">IF(calculator!$I$5="",CD21=CD20,"")</f>
        <v>#NAME?</v>
      </c>
      <c r="CE24" s="5" t="e">
        <f ca="1">IF(calculator!$I$5="",CE21=CE20,"")</f>
        <v>#NAME?</v>
      </c>
      <c r="CF24" s="5" t="e">
        <f ca="1">IF(calculator!$I$5="",CF21=CF20,"")</f>
        <v>#NAME?</v>
      </c>
      <c r="CG24" s="5" t="e">
        <f ca="1">IF(calculator!$I$5="",CG21=CG20,"")</f>
        <v>#NAME?</v>
      </c>
      <c r="CH24" s="5" t="e">
        <f ca="1">IF(calculator!$I$5="",CH21=CH20,"")</f>
        <v>#NAME?</v>
      </c>
      <c r="CI24" s="5" t="e">
        <f ca="1">IF(calculator!$I$5="",CI21=CI20,"")</f>
        <v>#NAME?</v>
      </c>
      <c r="CJ24" s="5" t="e">
        <f ca="1">IF(calculator!$I$5="",CJ21=CJ20,"")</f>
        <v>#NAME?</v>
      </c>
      <c r="CK24" s="5" t="e">
        <f ca="1">IF(calculator!$I$5="",CK21=CK20,"")</f>
        <v>#NAME?</v>
      </c>
      <c r="CL24" s="5" t="e">
        <f ca="1">IF(calculator!$I$5="",CL21=CL20,"")</f>
        <v>#NAME?</v>
      </c>
      <c r="CM24" s="5" t="e">
        <f ca="1">IF(calculator!$I$5="",CM21=CM20,"")</f>
        <v>#NAME?</v>
      </c>
      <c r="CN24" s="5" t="e">
        <f ca="1">IF(calculator!$I$5="",CN21=CN20,"")</f>
        <v>#NAME?</v>
      </c>
      <c r="CO24" s="5" t="e">
        <f ca="1">IF(calculator!$I$5="",CO21=CO20,"")</f>
        <v>#NAME?</v>
      </c>
      <c r="CP24" s="5" t="e">
        <f ca="1">IF(calculator!$I$5="",CP21=CP20,"")</f>
        <v>#NAME?</v>
      </c>
      <c r="CQ24" s="5" t="e">
        <f ca="1">IF(calculator!$I$5="",CQ21=CQ20,"")</f>
        <v>#NAME?</v>
      </c>
      <c r="CR24" s="5" t="e">
        <f ca="1">IF(calculator!$I$5="",CR21=CR20,"")</f>
        <v>#NAME?</v>
      </c>
      <c r="CS24" s="5" t="e">
        <f ca="1">IF(calculator!$I$5="",CS21=CS20,"")</f>
        <v>#NAME?</v>
      </c>
      <c r="CT24" s="5" t="e">
        <f ca="1">IF(calculator!$I$5="",CT21=CT20,"")</f>
        <v>#NAME?</v>
      </c>
      <c r="CU24" s="5" t="e">
        <f ca="1">IF(calculator!$I$5="",CU21=CU20,"")</f>
        <v>#NAME?</v>
      </c>
      <c r="CV24" s="5" t="e">
        <f ca="1">IF(calculator!$I$5="",CV21=CV20,"")</f>
        <v>#NAME?</v>
      </c>
      <c r="CW24" s="5" t="e">
        <f ca="1">IF(calculator!$I$5="",CW21=CW20,"")</f>
        <v>#NAME?</v>
      </c>
      <c r="CX24" s="5" t="e">
        <f ca="1">IF(calculator!$I$5="",CX21=CX20,"")</f>
        <v>#NAME?</v>
      </c>
      <c r="CY24" s="5" t="e">
        <f ca="1">IF(calculator!$I$5="",CY21=CY20,"")</f>
        <v>#NAME?</v>
      </c>
      <c r="CZ24" s="5" t="e">
        <f ca="1">IF(calculator!$I$5="",CZ21=CZ20,"")</f>
        <v>#NAME?</v>
      </c>
      <c r="DA24" s="5" t="e">
        <f ca="1">IF(calculator!$I$5="",DA21=DA20,"")</f>
        <v>#NAME?</v>
      </c>
      <c r="DB24" s="5" t="e">
        <f ca="1">IF(calculator!$I$5="",DB21=DB20,"")</f>
        <v>#NAME?</v>
      </c>
      <c r="DC24" s="5" t="e">
        <f ca="1">IF(calculator!$I$5="",DC21=DC20,"")</f>
        <v>#NAME?</v>
      </c>
      <c r="DD24" s="5" t="e">
        <f ca="1">IF(calculator!$I$5="",DD21=DD20,"")</f>
        <v>#NAME?</v>
      </c>
      <c r="DE24" s="5" t="e">
        <f ca="1">IF(calculator!$I$5="",DE21=DE20,"")</f>
        <v>#NAME?</v>
      </c>
      <c r="DF24" s="5" t="e">
        <f ca="1">IF(calculator!$I$5="",DF21=DF20,"")</f>
        <v>#NAME?</v>
      </c>
      <c r="DG24" s="5" t="e">
        <f ca="1">IF(calculator!$I$5="",DG21=DG20,"")</f>
        <v>#NAME?</v>
      </c>
      <c r="DH24" s="5" t="e">
        <f ca="1">IF(calculator!$I$5="",DH21=DH20,"")</f>
        <v>#NAME?</v>
      </c>
      <c r="DI24" s="5" t="e">
        <f ca="1">IF(calculator!$I$5="",DI21=DI20,"")</f>
        <v>#NAME?</v>
      </c>
      <c r="DJ24" s="5" t="e">
        <f ca="1">IF(calculator!$I$5="",DJ21=DJ20,"")</f>
        <v>#NAME?</v>
      </c>
      <c r="DK24" s="5" t="e">
        <f ca="1">IF(calculator!$I$5="",DK21=DK20,"")</f>
        <v>#NAME?</v>
      </c>
      <c r="DL24" s="5" t="e">
        <f ca="1">IF(calculator!$I$5="",DL21=DL20,"")</f>
        <v>#NAME?</v>
      </c>
      <c r="DM24" s="5" t="e">
        <f ca="1">IF(calculator!$I$5="",DM21=DM20,"")</f>
        <v>#NAME?</v>
      </c>
      <c r="DN24" s="5" t="e">
        <f ca="1">IF(calculator!$I$5="",DN21=DN20,"")</f>
        <v>#NAME?</v>
      </c>
      <c r="DO24" s="5" t="e">
        <f ca="1">IF(calculator!$I$5="",DO21=DO20,"")</f>
        <v>#NAME?</v>
      </c>
      <c r="DP24" s="5" t="e">
        <f ca="1">IF(calculator!$I$5="",DP21=DP20,"")</f>
        <v>#NAME?</v>
      </c>
      <c r="DQ24" s="5" t="e">
        <f ca="1">IF(calculator!$I$5="",DQ21=DQ20,"")</f>
        <v>#NAME?</v>
      </c>
      <c r="DR24" s="5" t="e">
        <f ca="1">IF(calculator!$I$5="",DR21=DR20,"")</f>
        <v>#NAME?</v>
      </c>
      <c r="DS24" s="5" t="e">
        <f ca="1">IF(calculator!$I$5="",DS21=DS20,"")</f>
        <v>#NAME?</v>
      </c>
      <c r="DT24" s="5" t="e">
        <f ca="1">IF(calculator!$I$5="",DT21=DT20,"")</f>
        <v>#NAME?</v>
      </c>
      <c r="DU24" s="5" t="e">
        <f ca="1">IF(calculator!$I$5="",DU21=DU20,"")</f>
        <v>#NAME?</v>
      </c>
      <c r="DV24" s="5" t="e">
        <f ca="1">IF(calculator!$I$5="",DV21=DV20,"")</f>
        <v>#NAME?</v>
      </c>
      <c r="DW24" s="5" t="e">
        <f ca="1">IF(calculator!$I$5="",DW21=DW20,"")</f>
        <v>#NAME?</v>
      </c>
      <c r="DX24" s="5" t="e">
        <f ca="1">IF(calculator!$I$5="",DX21=DX20,"")</f>
        <v>#NAME?</v>
      </c>
      <c r="DY24" s="5" t="e">
        <f ca="1">IF(calculator!$I$5="",DY21=DY20,"")</f>
        <v>#NAME?</v>
      </c>
      <c r="DZ24" s="5" t="e">
        <f ca="1">IF(calculator!$I$5="",DZ21=DZ20,"")</f>
        <v>#NAME?</v>
      </c>
      <c r="EA24" s="5" t="e">
        <f ca="1">IF(calculator!$I$5="",EA21=EA20,"")</f>
        <v>#NAME?</v>
      </c>
      <c r="EB24" s="5" t="e">
        <f ca="1">IF(calculator!$I$5="",EB21=EB20,"")</f>
        <v>#NAME?</v>
      </c>
      <c r="EC24" s="5" t="e">
        <f ca="1">IF(calculator!$I$5="",EC21=EC20,"")</f>
        <v>#NAME?</v>
      </c>
      <c r="ED24" s="5" t="e">
        <f ca="1">IF(calculator!$I$5="",ED21=ED20,"")</f>
        <v>#NAME?</v>
      </c>
      <c r="EE24" s="5" t="e">
        <f ca="1">IF(calculator!$I$5="",EE21=EE20,"")</f>
        <v>#NAME?</v>
      </c>
      <c r="EF24" s="5" t="e">
        <f ca="1">IF(calculator!$I$5="",EF21=EF20,"")</f>
        <v>#NAME?</v>
      </c>
      <c r="EG24" s="5" t="e">
        <f ca="1">IF(calculator!$I$5="",EG21=EG20,"")</f>
        <v>#NAME?</v>
      </c>
      <c r="EH24" s="5" t="e">
        <f ca="1">IF(calculator!$I$5="",EH21=EH20,"")</f>
        <v>#NAME?</v>
      </c>
      <c r="EI24" s="5" t="e">
        <f ca="1">IF(calculator!$I$5="",EI21=EI20,"")</f>
        <v>#NAME?</v>
      </c>
      <c r="EJ24" s="5" t="e">
        <f ca="1">IF(calculator!$I$5="",EJ21=EJ20,"")</f>
        <v>#NAME?</v>
      </c>
      <c r="EK24" s="5" t="e">
        <f ca="1">IF(calculator!$I$5="",EK21=EK20,"")</f>
        <v>#NAME?</v>
      </c>
      <c r="EL24" s="5" t="e">
        <f ca="1">IF(calculator!$I$5="",EL21=EL20,"")</f>
        <v>#NAME?</v>
      </c>
      <c r="EM24" s="5" t="e">
        <f ca="1">IF(calculator!$I$5="",EM21=EM20,"")</f>
        <v>#NAME?</v>
      </c>
      <c r="EN24" s="5" t="e">
        <f ca="1">IF(calculator!$I$5="",EN21=EN20,"")</f>
        <v>#NAME?</v>
      </c>
      <c r="EO24" s="5" t="e">
        <f ca="1">IF(calculator!$I$5="",EO21=EO20,"")</f>
        <v>#NAME?</v>
      </c>
      <c r="EP24" s="5" t="e">
        <f ca="1">IF(calculator!$I$5="",EP21=EP20,"")</f>
        <v>#NAME?</v>
      </c>
      <c r="EQ24" s="5" t="e">
        <f ca="1">IF(calculator!$I$5="",EQ21=EQ20,"")</f>
        <v>#NAME?</v>
      </c>
      <c r="ER24" s="5" t="e">
        <f ca="1">IF(calculator!$I$5="",ER21=ER20,"")</f>
        <v>#NAME?</v>
      </c>
      <c r="ES24" s="5" t="e">
        <f ca="1">IF(calculator!$I$5="",ES21=ES20,"")</f>
        <v>#NAME?</v>
      </c>
      <c r="ET24" s="5" t="e">
        <f ca="1">IF(calculator!$I$5="",ET21=ET20,"")</f>
        <v>#NAME?</v>
      </c>
      <c r="EU24" s="5" t="e">
        <f ca="1">IF(calculator!$I$5="",EU21=EU20,"")</f>
        <v>#NAME?</v>
      </c>
      <c r="EV24" s="5" t="e">
        <f ca="1">IF(calculator!$I$5="",EV21=EV20,"")</f>
        <v>#NAME?</v>
      </c>
      <c r="EW24" s="5" t="e">
        <f ca="1">IF(calculator!$I$5="",EW21=EW20,"")</f>
        <v>#NAME?</v>
      </c>
      <c r="EX24" s="5" t="e">
        <f ca="1">IF(calculator!$I$5="",EX21=EX20,"")</f>
        <v>#NAME?</v>
      </c>
      <c r="EY24" s="5" t="e">
        <f ca="1">IF(calculator!$I$5="",EY21=EY20,"")</f>
        <v>#NAME?</v>
      </c>
      <c r="EZ24" s="5" t="e">
        <f ca="1">IF(calculator!$I$5="",EZ21=EZ20,"")</f>
        <v>#NAME?</v>
      </c>
      <c r="FA24" s="5" t="e">
        <f ca="1">IF(calculator!$I$5="",FA21=FA20,"")</f>
        <v>#NAME?</v>
      </c>
      <c r="FB24" s="5" t="e">
        <f ca="1">IF(calculator!$I$5="",FB21=FB20,"")</f>
        <v>#NAME?</v>
      </c>
    </row>
    <row r="25" spans="1:158">
      <c r="A25" s="80" t="str">
        <v>Cecilia</v>
      </c>
      <c r="B25" s="142" t="e">
        <f ca="1"/>
        <v>#NAME?</v>
      </c>
      <c r="D25" s="23" t="s">
        <v>197</v>
      </c>
      <c r="E25" t="e">
        <f t="shared" ca="1" si="1"/>
        <v>#NAME?</v>
      </c>
      <c r="F25" s="143">
        <f t="array" ref="F25">IF(calculator!$I$5="",INDEX(VeryBigTable,MATCH(F$1,VeryBigTableHeroes,0),MATCH(INDEX(ChatList,MATCH($D25,ChatHeroList,0),1),VeryBigTableChatRow)),"")</f>
        <v>2</v>
      </c>
      <c r="G25" s="143">
        <f t="array" ref="G25">IF(calculator!$I$5="",INDEX(VeryBigTable,MATCH(G$1,VeryBigTableHeroes,0),MATCH(INDEX(ChatList,MATCH($D25,ChatHeroList,0),1),VeryBigTableChatRow)),"")</f>
        <v>5</v>
      </c>
      <c r="H25" s="143">
        <f t="array" ref="H25">IF(calculator!$I$5="",INDEX(VeryBigTable,MATCH(H$1,VeryBigTableHeroes,0),MATCH(INDEX(ChatList,MATCH($D25,ChatHeroList,0),1),VeryBigTableChatRow)),"")</f>
        <v>4</v>
      </c>
      <c r="I25" s="143">
        <f>IF(calculator!$I$5="",SUM(F25:H25),"")</f>
        <v>11</v>
      </c>
      <c r="J25" s="23" t="s">
        <v>197</v>
      </c>
      <c r="K25" s="23" t="e">
        <f t="shared" ca="1" si="2"/>
        <v>#NAME?</v>
      </c>
      <c r="L25" s="23" t="e">
        <f t="array" ref="L25">IF(calculator!$I$5="",INDEX(VeryBigTable,MATCH(L$1,VeryBigTableHeroes,0),MATCH(INDEX(ChatList,MATCH($J25,ChatHeroList,0),2),VeryBigTableChatRow)),"")</f>
        <v>#N/A</v>
      </c>
      <c r="M25" s="23" t="e">
        <f t="array" ref="M25">IF(calculator!$I$5="",INDEX(VeryBigTable,MATCH(M$1,VeryBigTableHeroes,0),MATCH(INDEX(ChatList,MATCH($J25,ChatHeroList,0),2),VeryBigTableChatRow)),"")</f>
        <v>#N/A</v>
      </c>
      <c r="N25" s="23" t="e">
        <f t="array" ref="N25">IF(calculator!$I$5="",INDEX(VeryBigTable,MATCH(N$1,VeryBigTableHeroes,0),MATCH(INDEX(ChatList,MATCH($J25,ChatHeroList,0),2),VeryBigTableChatRow)),"")</f>
        <v>#N/A</v>
      </c>
      <c r="O25" s="23" t="e">
        <f>IF(calculator!$I$5="",SUM(L25:N25),"")</f>
        <v>#N/A</v>
      </c>
      <c r="P25" s="149" t="s">
        <v>174</v>
      </c>
      <c r="Q25" s="125" t="e">
        <f ca="1">_xludf.CONCAT(P25,"2")</f>
        <v>#NAME?</v>
      </c>
      <c r="R25" s="149">
        <f t="array" ref="R25">IF(calculator!$I$5="",INDEX(VeryBigTable,MATCH(R$1,VeryBigTableHeroes,0),MATCH(INDEX(ChatList,MATCH($P25,ChatHeroList,0),2),VeryBigTableChatRow)),"")</f>
        <v>1</v>
      </c>
      <c r="S25" s="149">
        <f t="array" ref="S25">IF(calculator!$I$5="",INDEX(VeryBigTable,MATCH(S$1,VeryBigTableHeroes,0),MATCH(INDEX(ChatList,MATCH($P25,ChatHeroList,0),2),VeryBigTableChatRow)),"")</f>
        <v>0</v>
      </c>
      <c r="T25" s="149">
        <f t="array" ref="T25">IF(calculator!$I$5="",INDEX(VeryBigTable,MATCH(T$1,VeryBigTableHeroes,0),MATCH(INDEX(ChatList,MATCH($P25,ChatHeroList,0),2),VeryBigTableChatRow)),"")</f>
        <v>-2</v>
      </c>
      <c r="U25" s="149">
        <f>IF(calculator!$I$5="",SUM(R25:T25),"")</f>
        <v>-1</v>
      </c>
      <c r="W25" s="187" t="s">
        <v>213</v>
      </c>
      <c r="X25" s="188">
        <v>43588</v>
      </c>
      <c r="Y25" s="187">
        <v>21</v>
      </c>
      <c r="Z25" s="185" t="s">
        <v>562</v>
      </c>
      <c r="AA25" s="185">
        <v>10</v>
      </c>
      <c r="AE25" s="182"/>
      <c r="AG25" s="28" t="s">
        <v>598</v>
      </c>
      <c r="AI25" s="134" t="str">
        <f t="shared" si="0"/>
        <v/>
      </c>
      <c r="AJ25" s="5"/>
      <c r="AK25" s="5" t="e">
        <f ca="1">IF(calculator!$I$5="",AK22=AK21,"")</f>
        <v>#NAME?</v>
      </c>
      <c r="AL25" s="5" t="e">
        <f ca="1">IF(calculator!$I$5="",AL22=AL21,"")</f>
        <v>#NAME?</v>
      </c>
      <c r="AM25" s="5" t="e">
        <f ca="1">IF(calculator!$I$5="",AM22=AM21,"")</f>
        <v>#NAME?</v>
      </c>
      <c r="AN25" s="5" t="e">
        <f ca="1">IF(calculator!$I$5="",AN22=AN21,"")</f>
        <v>#NAME?</v>
      </c>
      <c r="AO25" s="5" t="e">
        <f ca="1">IF(calculator!$I$5="",AO22=AO21,"")</f>
        <v>#NAME?</v>
      </c>
      <c r="AP25" s="5" t="e">
        <f ca="1">IF(calculator!$I$5="",AP22=AP21,"")</f>
        <v>#NAME?</v>
      </c>
      <c r="AQ25" s="5" t="e">
        <f ca="1">IF(calculator!$I$5="",AQ22=AQ21,"")</f>
        <v>#NAME?</v>
      </c>
      <c r="AR25" s="5" t="e">
        <f ca="1">IF(calculator!$I$5="",AR22=AR21,"")</f>
        <v>#NAME?</v>
      </c>
      <c r="AS25" s="5" t="e">
        <f ca="1">IF(calculator!$I$5="",AS22=AS21,"")</f>
        <v>#NAME?</v>
      </c>
      <c r="AT25" s="5" t="e">
        <f ca="1">IF(calculator!$I$5="",AT22=AT21,"")</f>
        <v>#NAME?</v>
      </c>
      <c r="AU25" s="5" t="e">
        <f ca="1">IF(calculator!$I$5="",AU22=AU21,"")</f>
        <v>#NAME?</v>
      </c>
      <c r="AV25" s="5" t="e">
        <f ca="1">IF(calculator!$I$5="",AV22=AV21,"")</f>
        <v>#NAME?</v>
      </c>
      <c r="AW25" s="5" t="e">
        <f ca="1">IF(calculator!$I$5="",AW22=AW21,"")</f>
        <v>#NAME?</v>
      </c>
      <c r="AX25" s="5" t="e">
        <f ca="1">IF(calculator!$I$5="",AX22=AX21,"")</f>
        <v>#NAME?</v>
      </c>
      <c r="AY25" s="5" t="e">
        <f ca="1">IF(calculator!$I$5="",AY22=AY21,"")</f>
        <v>#NAME?</v>
      </c>
      <c r="AZ25" s="5" t="e">
        <f ca="1">IF(calculator!$I$5="",AZ22=AZ21,"")</f>
        <v>#NAME?</v>
      </c>
      <c r="BA25" s="5" t="e">
        <f ca="1">IF(calculator!$I$5="",BA22=BA21,"")</f>
        <v>#NAME?</v>
      </c>
      <c r="BB25" s="5" t="e">
        <f ca="1">IF(calculator!$I$5="",BB22=BB21,"")</f>
        <v>#NAME?</v>
      </c>
      <c r="BC25" s="5" t="e">
        <f ca="1">IF(calculator!$I$5="",BC22=BC21,"")</f>
        <v>#NAME?</v>
      </c>
      <c r="BD25" s="5" t="e">
        <f ca="1">IF(calculator!$I$5="",BD22=BD21,"")</f>
        <v>#NAME?</v>
      </c>
      <c r="BE25" s="5" t="e">
        <f ca="1">IF(calculator!$I$5="",BE22=BE21,"")</f>
        <v>#NAME?</v>
      </c>
      <c r="BF25" s="5" t="e">
        <f ca="1">IF(calculator!$I$5="",BF22=BF21,"")</f>
        <v>#NAME?</v>
      </c>
      <c r="BG25" s="5" t="e">
        <f ca="1">IF(calculator!$I$5="",BG22=BG21,"")</f>
        <v>#NAME?</v>
      </c>
      <c r="BH25" s="5" t="e">
        <f ca="1">IF(calculator!$I$5="",BH22=BH21,"")</f>
        <v>#NAME?</v>
      </c>
      <c r="BI25" s="5" t="e">
        <f ca="1">IF(calculator!$I$5="",BI22=BI21,"")</f>
        <v>#NAME?</v>
      </c>
      <c r="BJ25" s="5" t="e">
        <f ca="1">IF(calculator!$I$5="",BJ22=BJ21,"")</f>
        <v>#NAME?</v>
      </c>
      <c r="BK25" s="5" t="e">
        <f ca="1">IF(calculator!$I$5="",BK22=BK21,"")</f>
        <v>#NAME?</v>
      </c>
      <c r="BL25" s="5" t="e">
        <f ca="1">IF(calculator!$I$5="",BL22=BL21,"")</f>
        <v>#NAME?</v>
      </c>
      <c r="BM25" s="5" t="e">
        <f ca="1">IF(calculator!$I$5="",BM22=BM21,"")</f>
        <v>#NAME?</v>
      </c>
      <c r="BN25" s="5" t="e">
        <f ca="1">IF(calculator!$I$5="",BN22=BN21,"")</f>
        <v>#NAME?</v>
      </c>
      <c r="BO25" s="5" t="e">
        <f ca="1">IF(calculator!$I$5="",BO22=BO21,"")</f>
        <v>#NAME?</v>
      </c>
      <c r="BP25" s="5" t="e">
        <f ca="1">IF(calculator!$I$5="",BP22=BP21,"")</f>
        <v>#NAME?</v>
      </c>
      <c r="BQ25" s="5" t="e">
        <f ca="1">IF(calculator!$I$5="",BQ22=BQ21,"")</f>
        <v>#NAME?</v>
      </c>
      <c r="BR25" s="5" t="e">
        <f ca="1">IF(calculator!$I$5="",BR22=BR21,"")</f>
        <v>#NAME?</v>
      </c>
      <c r="BS25" s="5" t="e">
        <f ca="1">IF(calculator!$I$5="",BS22=BS21,"")</f>
        <v>#NAME?</v>
      </c>
      <c r="BT25" s="5" t="e">
        <f ca="1">IF(calculator!$I$5="",BT22=BT21,"")</f>
        <v>#NAME?</v>
      </c>
      <c r="BU25" s="5" t="e">
        <f ca="1">IF(calculator!$I$5="",BU22=BU21,"")</f>
        <v>#NAME?</v>
      </c>
      <c r="BV25" s="5" t="e">
        <f ca="1">IF(calculator!$I$5="",BV22=BV21,"")</f>
        <v>#NAME?</v>
      </c>
      <c r="BW25" s="5" t="e">
        <f ca="1">IF(calculator!$I$5="",BW22=BW21,"")</f>
        <v>#NAME?</v>
      </c>
      <c r="BX25" s="5" t="e">
        <f ca="1">IF(calculator!$I$5="",BX22=BX21,"")</f>
        <v>#NAME?</v>
      </c>
      <c r="BY25" s="5" t="e">
        <f ca="1">IF(calculator!$I$5="",BY22=BY21,"")</f>
        <v>#NAME?</v>
      </c>
      <c r="BZ25" s="5" t="e">
        <f ca="1">IF(calculator!$I$5="",BZ22=BZ21,"")</f>
        <v>#NAME?</v>
      </c>
      <c r="CA25" s="5" t="e">
        <f ca="1">IF(calculator!$I$5="",CA22=CA21,"")</f>
        <v>#NAME?</v>
      </c>
      <c r="CB25" s="5" t="e">
        <f ca="1">IF(calculator!$I$5="",CB22=CB21,"")</f>
        <v>#NAME?</v>
      </c>
      <c r="CC25" s="5" t="e">
        <f ca="1">IF(calculator!$I$5="",CC22=CC21,"")</f>
        <v>#NAME?</v>
      </c>
      <c r="CD25" s="5" t="e">
        <f ca="1">IF(calculator!$I$5="",CD22=CD21,"")</f>
        <v>#NAME?</v>
      </c>
      <c r="CE25" s="5" t="e">
        <f ca="1">IF(calculator!$I$5="",CE22=CE21,"")</f>
        <v>#NAME?</v>
      </c>
      <c r="CF25" s="5" t="e">
        <f ca="1">IF(calculator!$I$5="",CF22=CF21,"")</f>
        <v>#NAME?</v>
      </c>
      <c r="CG25" s="5" t="e">
        <f ca="1">IF(calculator!$I$5="",CG22=CG21,"")</f>
        <v>#NAME?</v>
      </c>
      <c r="CH25" s="5" t="e">
        <f ca="1">IF(calculator!$I$5="",CH22=CH21,"")</f>
        <v>#NAME?</v>
      </c>
      <c r="CI25" s="5" t="e">
        <f ca="1">IF(calculator!$I$5="",CI22=CI21,"")</f>
        <v>#NAME?</v>
      </c>
      <c r="CJ25" s="5" t="e">
        <f ca="1">IF(calculator!$I$5="",CJ22=CJ21,"")</f>
        <v>#NAME?</v>
      </c>
      <c r="CK25" s="5" t="e">
        <f ca="1">IF(calculator!$I$5="",CK22=CK21,"")</f>
        <v>#NAME?</v>
      </c>
      <c r="CL25" s="5" t="e">
        <f ca="1">IF(calculator!$I$5="",CL22=CL21,"")</f>
        <v>#NAME?</v>
      </c>
      <c r="CM25" s="5" t="e">
        <f ca="1">IF(calculator!$I$5="",CM22=CM21,"")</f>
        <v>#NAME?</v>
      </c>
      <c r="CN25" s="5" t="e">
        <f ca="1">IF(calculator!$I$5="",CN22=CN21,"")</f>
        <v>#NAME?</v>
      </c>
      <c r="CO25" s="5" t="e">
        <f ca="1">IF(calculator!$I$5="",CO22=CO21,"")</f>
        <v>#NAME?</v>
      </c>
      <c r="CP25" s="5" t="e">
        <f ca="1">IF(calculator!$I$5="",CP22=CP21,"")</f>
        <v>#NAME?</v>
      </c>
      <c r="CQ25" s="5" t="e">
        <f ca="1">IF(calculator!$I$5="",CQ22=CQ21,"")</f>
        <v>#NAME?</v>
      </c>
      <c r="CR25" s="5" t="e">
        <f ca="1">IF(calculator!$I$5="",CR22=CR21,"")</f>
        <v>#NAME?</v>
      </c>
      <c r="CS25" s="5" t="e">
        <f ca="1">IF(calculator!$I$5="",CS22=CS21,"")</f>
        <v>#NAME?</v>
      </c>
      <c r="CT25" s="5" t="e">
        <f ca="1">IF(calculator!$I$5="",CT22=CT21,"")</f>
        <v>#NAME?</v>
      </c>
      <c r="CU25" s="5" t="e">
        <f ca="1">IF(calculator!$I$5="",CU22=CU21,"")</f>
        <v>#NAME?</v>
      </c>
      <c r="CV25" s="5" t="e">
        <f ca="1">IF(calculator!$I$5="",CV22=CV21,"")</f>
        <v>#NAME?</v>
      </c>
      <c r="CW25" s="5" t="e">
        <f ca="1">IF(calculator!$I$5="",CW22=CW21,"")</f>
        <v>#NAME?</v>
      </c>
      <c r="CX25" s="5" t="e">
        <f ca="1">IF(calculator!$I$5="",CX22=CX21,"")</f>
        <v>#NAME?</v>
      </c>
      <c r="CY25" s="5" t="e">
        <f ca="1">IF(calculator!$I$5="",CY22=CY21,"")</f>
        <v>#NAME?</v>
      </c>
      <c r="CZ25" s="5" t="e">
        <f ca="1">IF(calculator!$I$5="",CZ22=CZ21,"")</f>
        <v>#NAME?</v>
      </c>
      <c r="DA25" s="5" t="e">
        <f ca="1">IF(calculator!$I$5="",DA22=DA21,"")</f>
        <v>#NAME?</v>
      </c>
      <c r="DB25" s="5" t="e">
        <f ca="1">IF(calculator!$I$5="",DB22=DB21,"")</f>
        <v>#NAME?</v>
      </c>
      <c r="DC25" s="5" t="e">
        <f ca="1">IF(calculator!$I$5="",DC22=DC21,"")</f>
        <v>#NAME?</v>
      </c>
      <c r="DD25" s="5" t="e">
        <f ca="1">IF(calculator!$I$5="",DD22=DD21,"")</f>
        <v>#NAME?</v>
      </c>
      <c r="DE25" s="5" t="e">
        <f ca="1">IF(calculator!$I$5="",DE22=DE21,"")</f>
        <v>#NAME?</v>
      </c>
      <c r="DF25" s="5" t="e">
        <f ca="1">IF(calculator!$I$5="",DF22=DF21,"")</f>
        <v>#NAME?</v>
      </c>
      <c r="DG25" s="5" t="e">
        <f ca="1">IF(calculator!$I$5="",DG22=DG21,"")</f>
        <v>#NAME?</v>
      </c>
      <c r="DH25" s="5" t="e">
        <f ca="1">IF(calculator!$I$5="",DH22=DH21,"")</f>
        <v>#NAME?</v>
      </c>
      <c r="DI25" s="5" t="e">
        <f ca="1">IF(calculator!$I$5="",DI22=DI21,"")</f>
        <v>#NAME?</v>
      </c>
      <c r="DJ25" s="5" t="e">
        <f ca="1">IF(calculator!$I$5="",DJ22=DJ21,"")</f>
        <v>#NAME?</v>
      </c>
      <c r="DK25" s="5" t="e">
        <f ca="1">IF(calculator!$I$5="",DK22=DK21,"")</f>
        <v>#NAME?</v>
      </c>
      <c r="DL25" s="5" t="e">
        <f ca="1">IF(calculator!$I$5="",DL22=DL21,"")</f>
        <v>#NAME?</v>
      </c>
      <c r="DM25" s="5" t="e">
        <f ca="1">IF(calculator!$I$5="",DM22=DM21,"")</f>
        <v>#NAME?</v>
      </c>
      <c r="DN25" s="5" t="e">
        <f ca="1">IF(calculator!$I$5="",DN22=DN21,"")</f>
        <v>#NAME?</v>
      </c>
      <c r="DO25" s="5" t="e">
        <f ca="1">IF(calculator!$I$5="",DO22=DO21,"")</f>
        <v>#NAME?</v>
      </c>
      <c r="DP25" s="5" t="e">
        <f ca="1">IF(calculator!$I$5="",DP22=DP21,"")</f>
        <v>#NAME?</v>
      </c>
      <c r="DQ25" s="5" t="e">
        <f ca="1">IF(calculator!$I$5="",DQ22=DQ21,"")</f>
        <v>#NAME?</v>
      </c>
      <c r="DR25" s="5" t="e">
        <f ca="1">IF(calculator!$I$5="",DR22=DR21,"")</f>
        <v>#NAME?</v>
      </c>
      <c r="DS25" s="5" t="e">
        <f ca="1">IF(calculator!$I$5="",DS22=DS21,"")</f>
        <v>#NAME?</v>
      </c>
      <c r="DT25" s="5" t="e">
        <f ca="1">IF(calculator!$I$5="",DT22=DT21,"")</f>
        <v>#NAME?</v>
      </c>
      <c r="DU25" s="5" t="e">
        <f ca="1">IF(calculator!$I$5="",DU22=DU21,"")</f>
        <v>#NAME?</v>
      </c>
      <c r="DV25" s="5" t="e">
        <f ca="1">IF(calculator!$I$5="",DV22=DV21,"")</f>
        <v>#NAME?</v>
      </c>
      <c r="DW25" s="5" t="e">
        <f ca="1">IF(calculator!$I$5="",DW22=DW21,"")</f>
        <v>#NAME?</v>
      </c>
      <c r="DX25" s="5" t="e">
        <f ca="1">IF(calculator!$I$5="",DX22=DX21,"")</f>
        <v>#NAME?</v>
      </c>
      <c r="DY25" s="5" t="e">
        <f ca="1">IF(calculator!$I$5="",DY22=DY21,"")</f>
        <v>#NAME?</v>
      </c>
      <c r="DZ25" s="5" t="e">
        <f ca="1">IF(calculator!$I$5="",DZ22=DZ21,"")</f>
        <v>#NAME?</v>
      </c>
      <c r="EA25" s="5" t="e">
        <f ca="1">IF(calculator!$I$5="",EA22=EA21,"")</f>
        <v>#NAME?</v>
      </c>
      <c r="EB25" s="5" t="e">
        <f ca="1">IF(calculator!$I$5="",EB22=EB21,"")</f>
        <v>#NAME?</v>
      </c>
      <c r="EC25" s="5" t="e">
        <f ca="1">IF(calculator!$I$5="",EC22=EC21,"")</f>
        <v>#NAME?</v>
      </c>
      <c r="ED25" s="5" t="e">
        <f ca="1">IF(calculator!$I$5="",ED22=ED21,"")</f>
        <v>#NAME?</v>
      </c>
      <c r="EE25" s="5" t="e">
        <f ca="1">IF(calculator!$I$5="",EE22=EE21,"")</f>
        <v>#NAME?</v>
      </c>
      <c r="EF25" s="5" t="e">
        <f ca="1">IF(calculator!$I$5="",EF22=EF21,"")</f>
        <v>#NAME?</v>
      </c>
      <c r="EG25" s="5" t="e">
        <f ca="1">IF(calculator!$I$5="",EG22=EG21,"")</f>
        <v>#NAME?</v>
      </c>
      <c r="EH25" s="5" t="e">
        <f ca="1">IF(calculator!$I$5="",EH22=EH21,"")</f>
        <v>#NAME?</v>
      </c>
      <c r="EI25" s="5" t="e">
        <f ca="1">IF(calculator!$I$5="",EI22=EI21,"")</f>
        <v>#NAME?</v>
      </c>
      <c r="EJ25" s="5" t="e">
        <f ca="1">IF(calculator!$I$5="",EJ22=EJ21,"")</f>
        <v>#NAME?</v>
      </c>
      <c r="EK25" s="5" t="e">
        <f ca="1">IF(calculator!$I$5="",EK22=EK21,"")</f>
        <v>#NAME?</v>
      </c>
      <c r="EL25" s="5" t="e">
        <f ca="1">IF(calculator!$I$5="",EL22=EL21,"")</f>
        <v>#NAME?</v>
      </c>
      <c r="EM25" s="5" t="e">
        <f ca="1">IF(calculator!$I$5="",EM22=EM21,"")</f>
        <v>#NAME?</v>
      </c>
      <c r="EN25" s="5" t="e">
        <f ca="1">IF(calculator!$I$5="",EN22=EN21,"")</f>
        <v>#NAME?</v>
      </c>
      <c r="EO25" s="5" t="e">
        <f ca="1">IF(calculator!$I$5="",EO22=EO21,"")</f>
        <v>#NAME?</v>
      </c>
      <c r="EP25" s="5" t="e">
        <f ca="1">IF(calculator!$I$5="",EP22=EP21,"")</f>
        <v>#NAME?</v>
      </c>
      <c r="EQ25" s="5" t="e">
        <f ca="1">IF(calculator!$I$5="",EQ22=EQ21,"")</f>
        <v>#NAME?</v>
      </c>
      <c r="ER25" s="5" t="e">
        <f ca="1">IF(calculator!$I$5="",ER22=ER21,"")</f>
        <v>#NAME?</v>
      </c>
      <c r="ES25" s="5" t="e">
        <f ca="1">IF(calculator!$I$5="",ES22=ES21,"")</f>
        <v>#NAME?</v>
      </c>
      <c r="ET25" s="5" t="e">
        <f ca="1">IF(calculator!$I$5="",ET22=ET21,"")</f>
        <v>#NAME?</v>
      </c>
      <c r="EU25" s="5" t="e">
        <f ca="1">IF(calculator!$I$5="",EU22=EU21,"")</f>
        <v>#NAME?</v>
      </c>
      <c r="EV25" s="5" t="e">
        <f ca="1">IF(calculator!$I$5="",EV22=EV21,"")</f>
        <v>#NAME?</v>
      </c>
      <c r="EW25" s="5" t="e">
        <f ca="1">IF(calculator!$I$5="",EW22=EW21,"")</f>
        <v>#NAME?</v>
      </c>
      <c r="EX25" s="5" t="e">
        <f ca="1">IF(calculator!$I$5="",EX22=EX21,"")</f>
        <v>#NAME?</v>
      </c>
      <c r="EY25" s="5" t="e">
        <f ca="1">IF(calculator!$I$5="",EY22=EY21,"")</f>
        <v>#NAME?</v>
      </c>
      <c r="EZ25" s="5" t="e">
        <f ca="1">IF(calculator!$I$5="",EZ22=EZ21,"")</f>
        <v>#NAME?</v>
      </c>
      <c r="FA25" s="5" t="e">
        <f ca="1">IF(calculator!$I$5="",FA22=FA21,"")</f>
        <v>#NAME?</v>
      </c>
      <c r="FB25" s="5" t="e">
        <f ca="1">IF(calculator!$I$5="",FB22=FB21,"")</f>
        <v>#NAME?</v>
      </c>
    </row>
    <row r="26" spans="1:158">
      <c r="A26" s="80" t="str">
        <v>Celeste</v>
      </c>
      <c r="B26" s="142" t="e">
        <f ca="1"/>
        <v>#NAME?</v>
      </c>
      <c r="D26" s="23" t="s">
        <v>48</v>
      </c>
      <c r="E26" t="e">
        <f t="shared" ca="1" si="1"/>
        <v>#NAME?</v>
      </c>
      <c r="F26" s="143">
        <f t="array" ref="F26">IF(calculator!$I$5="",INDEX(VeryBigTable,MATCH(F$1,VeryBigTableHeroes,0),MATCH(INDEX(ChatList,MATCH($D26,ChatHeroList,0),1),VeryBigTableChatRow)),"")</f>
        <v>3</v>
      </c>
      <c r="G26" s="143">
        <f t="array" ref="G26">IF(calculator!$I$5="",INDEX(VeryBigTable,MATCH(G$1,VeryBigTableHeroes,0),MATCH(INDEX(ChatList,MATCH($D26,ChatHeroList,0),1),VeryBigTableChatRow)),"")</f>
        <v>1</v>
      </c>
      <c r="H26" s="143">
        <f t="array" ref="H26">IF(calculator!$I$5="",INDEX(VeryBigTable,MATCH(H$1,VeryBigTableHeroes,0),MATCH(INDEX(ChatList,MATCH($D26,ChatHeroList,0),1),VeryBigTableChatRow)),"")</f>
        <v>2</v>
      </c>
      <c r="I26" s="143">
        <f>IF(calculator!$I$5="",SUM(F26:H26),"")</f>
        <v>6</v>
      </c>
      <c r="J26" s="23" t="s">
        <v>48</v>
      </c>
      <c r="K26" s="23" t="e">
        <f t="shared" ca="1" si="2"/>
        <v>#NAME?</v>
      </c>
      <c r="L26" s="23">
        <f t="array" ref="L26">IF(calculator!$I$5="",INDEX(VeryBigTable,MATCH(L$1,VeryBigTableHeroes,0),MATCH(INDEX(ChatList,MATCH($J26,ChatHeroList,0),2),VeryBigTableChatRow)),"")</f>
        <v>-1</v>
      </c>
      <c r="M26" s="23">
        <f t="array" ref="M26">IF(calculator!$I$5="",INDEX(VeryBigTable,MATCH(M$1,VeryBigTableHeroes,0),MATCH(INDEX(ChatList,MATCH($J26,ChatHeroList,0),2),VeryBigTableChatRow)),"")</f>
        <v>6</v>
      </c>
      <c r="N26" s="23">
        <f t="array" ref="N26">IF(calculator!$I$5="",INDEX(VeryBigTable,MATCH(N$1,VeryBigTableHeroes,0),MATCH(INDEX(ChatList,MATCH($J26,ChatHeroList,0),2),VeryBigTableChatRow)),"")</f>
        <v>6</v>
      </c>
      <c r="O26" s="23">
        <f>IF(calculator!$I$5="",SUM(L26:N26),"")</f>
        <v>11</v>
      </c>
      <c r="P26" s="149" t="s">
        <v>151</v>
      </c>
      <c r="Q26" s="125" t="e">
        <f ca="1">_xludf.CONCAT(P26,"1")</f>
        <v>#NAME?</v>
      </c>
      <c r="R26" s="149">
        <f t="array" ref="R26">IF(calculator!$I$5="",INDEX(VeryBigTable,MATCH(R$1,VeryBigTableHeroes,0),MATCH(INDEX(ChatList,MATCH($P26,ChatHeroList,0),1),VeryBigTableChatRow)),"")</f>
        <v>7</v>
      </c>
      <c r="S26" s="149">
        <f t="array" ref="S26">IF(calculator!$I$5="",INDEX(VeryBigTable,MATCH(S$1,VeryBigTableHeroes,0),MATCH(INDEX(ChatList,MATCH($P26,ChatHeroList,0),1),VeryBigTableChatRow)),"")</f>
        <v>5</v>
      </c>
      <c r="T26" s="149">
        <f t="array" ref="T26">IF(calculator!$I$5="",INDEX(VeryBigTable,MATCH(T$1,VeryBigTableHeroes,0),MATCH(INDEX(ChatList,MATCH($P26,ChatHeroList,0),1),VeryBigTableChatRow)),"")</f>
        <v>3</v>
      </c>
      <c r="U26" s="149">
        <f>IF(calculator!$I$5="",SUM(R26:T26),"")</f>
        <v>15</v>
      </c>
      <c r="W26" s="187" t="s">
        <v>563</v>
      </c>
      <c r="X26" s="187" t="s">
        <v>564</v>
      </c>
      <c r="Y26" s="187">
        <v>11</v>
      </c>
      <c r="Z26" s="185"/>
      <c r="AA26" s="185">
        <v>11</v>
      </c>
      <c r="AE26" s="182"/>
      <c r="AG26" s="28" t="s">
        <v>598</v>
      </c>
      <c r="AI26" s="134" t="str">
        <f t="shared" si="0"/>
        <v/>
      </c>
      <c r="AJ26" s="5"/>
      <c r="AK26" s="5" t="e">
        <f ca="1">IF(calculator!$I$5="",AND(AK23=FALSE,AK24=FALSE,AK25=TRUE),"")</f>
        <v>#NAME?</v>
      </c>
      <c r="AL26" s="5" t="e">
        <f ca="1">IF(calculator!$I$5="",AND(AL23=FALSE,AL24=FALSE,AL25=TRUE),"")</f>
        <v>#NAME?</v>
      </c>
      <c r="AM26" s="5" t="e">
        <f ca="1">IF(calculator!$I$5="",AND(AM23=FALSE,AM24=FALSE,AM25=TRUE),"")</f>
        <v>#NAME?</v>
      </c>
      <c r="AN26" s="5" t="e">
        <f ca="1">IF(calculator!$I$5="",AND(AN23=FALSE,AN24=FALSE,AN25=TRUE),"")</f>
        <v>#NAME?</v>
      </c>
      <c r="AO26" s="5" t="e">
        <f ca="1">IF(calculator!$I$5="",AND(AO23=FALSE,AO24=FALSE,AO25=TRUE),"")</f>
        <v>#NAME?</v>
      </c>
      <c r="AP26" s="5" t="e">
        <f ca="1">IF(calculator!$I$5="",AND(AP23=FALSE,AP24=FALSE,AP25=TRUE),"")</f>
        <v>#NAME?</v>
      </c>
      <c r="AQ26" s="5" t="e">
        <f ca="1">IF(calculator!$I$5="",AND(AQ23=FALSE,AQ24=FALSE,AQ25=TRUE),"")</f>
        <v>#NAME?</v>
      </c>
      <c r="AR26" s="5" t="e">
        <f ca="1">IF(calculator!$I$5="",AND(AR23=FALSE,AR24=FALSE,AR25=TRUE),"")</f>
        <v>#NAME?</v>
      </c>
      <c r="AS26" s="5" t="e">
        <f ca="1">IF(calculator!$I$5="",AND(AS23=FALSE,AS24=FALSE,AS25=TRUE),"")</f>
        <v>#NAME?</v>
      </c>
      <c r="AT26" s="5" t="e">
        <f ca="1">IF(calculator!$I$5="",AND(AT23=FALSE,AT24=FALSE,AT25=TRUE),"")</f>
        <v>#NAME?</v>
      </c>
      <c r="AU26" s="5" t="e">
        <f ca="1">IF(calculator!$I$5="",AND(AU23=FALSE,AU24=FALSE,AU25=TRUE),"")</f>
        <v>#NAME?</v>
      </c>
      <c r="AV26" s="5" t="e">
        <f ca="1">IF(calculator!$I$5="",AND(AV23=FALSE,AV24=FALSE,AV25=TRUE),"")</f>
        <v>#NAME?</v>
      </c>
      <c r="AW26" s="5" t="e">
        <f ca="1">IF(calculator!$I$5="",AND(AW23=FALSE,AW24=FALSE,AW25=TRUE),"")</f>
        <v>#NAME?</v>
      </c>
      <c r="AX26" s="5" t="e">
        <f ca="1">IF(calculator!$I$5="",AND(AX23=FALSE,AX24=FALSE,AX25=TRUE),"")</f>
        <v>#NAME?</v>
      </c>
      <c r="AY26" s="5" t="e">
        <f ca="1">IF(calculator!$I$5="",AND(AY23=FALSE,AY24=FALSE,AY25=TRUE),"")</f>
        <v>#NAME?</v>
      </c>
      <c r="AZ26" s="5" t="e">
        <f ca="1">IF(calculator!$I$5="",AND(AZ23=FALSE,AZ24=FALSE,AZ25=TRUE),"")</f>
        <v>#NAME?</v>
      </c>
      <c r="BA26" s="5" t="e">
        <f ca="1">IF(calculator!$I$5="",AND(BA23=FALSE,BA24=FALSE,BA25=TRUE),"")</f>
        <v>#NAME?</v>
      </c>
      <c r="BB26" s="5" t="e">
        <f ca="1">IF(calculator!$I$5="",AND(BB23=FALSE,BB24=FALSE,BB25=TRUE),"")</f>
        <v>#NAME?</v>
      </c>
      <c r="BC26" s="5" t="e">
        <f ca="1">IF(calculator!$I$5="",AND(BC23=FALSE,BC24=FALSE,BC25=TRUE),"")</f>
        <v>#NAME?</v>
      </c>
      <c r="BD26" s="5" t="e">
        <f ca="1">IF(calculator!$I$5="",AND(BD23=FALSE,BD24=FALSE,BD25=TRUE),"")</f>
        <v>#NAME?</v>
      </c>
      <c r="BE26" s="5" t="e">
        <f ca="1">IF(calculator!$I$5="",AND(BE23=FALSE,BE24=FALSE,BE25=TRUE),"")</f>
        <v>#NAME?</v>
      </c>
      <c r="BF26" s="5" t="e">
        <f ca="1">IF(calculator!$I$5="",AND(BF23=FALSE,BF24=FALSE,BF25=TRUE),"")</f>
        <v>#NAME?</v>
      </c>
      <c r="BG26" s="5" t="e">
        <f ca="1">IF(calculator!$I$5="",AND(BG23=FALSE,BG24=FALSE,BG25=TRUE),"")</f>
        <v>#NAME?</v>
      </c>
      <c r="BH26" s="5" t="e">
        <f ca="1">IF(calculator!$I$5="",AND(BH23=FALSE,BH24=FALSE,BH25=TRUE),"")</f>
        <v>#NAME?</v>
      </c>
      <c r="BI26" s="5" t="e">
        <f ca="1">IF(calculator!$I$5="",AND(BI23=FALSE,BI24=FALSE,BI25=TRUE),"")</f>
        <v>#NAME?</v>
      </c>
      <c r="BJ26" s="5" t="e">
        <f ca="1">IF(calculator!$I$5="",AND(BJ23=FALSE,BJ24=FALSE,BJ25=TRUE),"")</f>
        <v>#NAME?</v>
      </c>
      <c r="BK26" s="5" t="e">
        <f ca="1">IF(calculator!$I$5="",AND(BK23=FALSE,BK24=FALSE,BK25=TRUE),"")</f>
        <v>#NAME?</v>
      </c>
      <c r="BL26" s="5" t="e">
        <f ca="1">IF(calculator!$I$5="",AND(BL23=FALSE,BL24=FALSE,BL25=TRUE),"")</f>
        <v>#NAME?</v>
      </c>
      <c r="BM26" s="5" t="e">
        <f ca="1">IF(calculator!$I$5="",AND(BM23=FALSE,BM24=FALSE,BM25=TRUE),"")</f>
        <v>#NAME?</v>
      </c>
      <c r="BN26" s="5" t="e">
        <f ca="1">IF(calculator!$I$5="",AND(BN23=FALSE,BN24=FALSE,BN25=TRUE),"")</f>
        <v>#NAME?</v>
      </c>
      <c r="BO26" s="5" t="e">
        <f ca="1">IF(calculator!$I$5="",AND(BO23=FALSE,BO24=FALSE,BO25=TRUE),"")</f>
        <v>#NAME?</v>
      </c>
      <c r="BP26" s="5" t="e">
        <f ca="1">IF(calculator!$I$5="",AND(BP23=FALSE,BP24=FALSE,BP25=TRUE),"")</f>
        <v>#NAME?</v>
      </c>
      <c r="BQ26" s="5" t="e">
        <f ca="1">IF(calculator!$I$5="",AND(BQ23=FALSE,BQ24=FALSE,BQ25=TRUE),"")</f>
        <v>#NAME?</v>
      </c>
      <c r="BR26" s="5" t="e">
        <f ca="1">IF(calculator!$I$5="",AND(BR23=FALSE,BR24=FALSE,BR25=TRUE),"")</f>
        <v>#NAME?</v>
      </c>
      <c r="BS26" s="5" t="e">
        <f ca="1">IF(calculator!$I$5="",AND(BS23=FALSE,BS24=FALSE,BS25=TRUE),"")</f>
        <v>#NAME?</v>
      </c>
      <c r="BT26" s="5" t="e">
        <f ca="1">IF(calculator!$I$5="",AND(BT23=FALSE,BT24=FALSE,BT25=TRUE),"")</f>
        <v>#NAME?</v>
      </c>
      <c r="BU26" s="5" t="e">
        <f ca="1">IF(calculator!$I$5="",AND(BU23=FALSE,BU24=FALSE,BU25=TRUE),"")</f>
        <v>#NAME?</v>
      </c>
      <c r="BV26" s="5" t="e">
        <f ca="1">IF(calculator!$I$5="",AND(BV23=FALSE,BV24=FALSE,BV25=TRUE),"")</f>
        <v>#NAME?</v>
      </c>
      <c r="BW26" s="5" t="e">
        <f ca="1">IF(calculator!$I$5="",AND(BW23=FALSE,BW24=FALSE,BW25=TRUE),"")</f>
        <v>#NAME?</v>
      </c>
      <c r="BX26" s="5" t="e">
        <f ca="1">IF(calculator!$I$5="",AND(BX23=FALSE,BX24=FALSE,BX25=TRUE),"")</f>
        <v>#NAME?</v>
      </c>
      <c r="BY26" s="5" t="e">
        <f ca="1">IF(calculator!$I$5="",AND(BY23=FALSE,BY24=FALSE,BY25=TRUE),"")</f>
        <v>#NAME?</v>
      </c>
      <c r="BZ26" s="5" t="e">
        <f ca="1">IF(calculator!$I$5="",AND(BZ23=FALSE,BZ24=FALSE,BZ25=TRUE),"")</f>
        <v>#NAME?</v>
      </c>
      <c r="CA26" s="5" t="e">
        <f ca="1">IF(calculator!$I$5="",AND(CA23=FALSE,CA24=FALSE,CA25=TRUE),"")</f>
        <v>#NAME?</v>
      </c>
      <c r="CB26" s="5" t="e">
        <f ca="1">IF(calculator!$I$5="",AND(CB23=FALSE,CB24=FALSE,CB25=TRUE),"")</f>
        <v>#NAME?</v>
      </c>
      <c r="CC26" s="5" t="e">
        <f ca="1">IF(calculator!$I$5="",AND(CC23=FALSE,CC24=FALSE,CC25=TRUE),"")</f>
        <v>#NAME?</v>
      </c>
      <c r="CD26" s="5" t="e">
        <f ca="1">IF(calculator!$I$5="",AND(CD23=FALSE,CD24=FALSE,CD25=TRUE),"")</f>
        <v>#NAME?</v>
      </c>
      <c r="CE26" s="5" t="e">
        <f ca="1">IF(calculator!$I$5="",AND(CE23=FALSE,CE24=FALSE,CE25=TRUE),"")</f>
        <v>#NAME?</v>
      </c>
      <c r="CF26" s="5" t="e">
        <f ca="1">IF(calculator!$I$5="",AND(CF23=FALSE,CF24=FALSE,CF25=TRUE),"")</f>
        <v>#NAME?</v>
      </c>
      <c r="CG26" s="5" t="e">
        <f ca="1">IF(calculator!$I$5="",AND(CG23=FALSE,CG24=FALSE,CG25=TRUE),"")</f>
        <v>#NAME?</v>
      </c>
      <c r="CH26" s="5" t="e">
        <f ca="1">IF(calculator!$I$5="",AND(CH23=FALSE,CH24=FALSE,CH25=TRUE),"")</f>
        <v>#NAME?</v>
      </c>
      <c r="CI26" s="5" t="e">
        <f ca="1">IF(calculator!$I$5="",AND(CI23=FALSE,CI24=FALSE,CI25=TRUE),"")</f>
        <v>#NAME?</v>
      </c>
      <c r="CJ26" s="5" t="e">
        <f ca="1">IF(calculator!$I$5="",AND(CJ23=FALSE,CJ24=FALSE,CJ25=TRUE),"")</f>
        <v>#NAME?</v>
      </c>
      <c r="CK26" s="5" t="e">
        <f ca="1">IF(calculator!$I$5="",AND(CK23=FALSE,CK24=FALSE,CK25=TRUE),"")</f>
        <v>#NAME?</v>
      </c>
      <c r="CL26" s="5" t="e">
        <f ca="1">IF(calculator!$I$5="",AND(CL23=FALSE,CL24=FALSE,CL25=TRUE),"")</f>
        <v>#NAME?</v>
      </c>
      <c r="CM26" s="5" t="e">
        <f ca="1">IF(calculator!$I$5="",AND(CM23=FALSE,CM24=FALSE,CM25=TRUE),"")</f>
        <v>#NAME?</v>
      </c>
      <c r="CN26" s="5" t="e">
        <f ca="1">IF(calculator!$I$5="",AND(CN23=FALSE,CN24=FALSE,CN25=TRUE),"")</f>
        <v>#NAME?</v>
      </c>
      <c r="CO26" s="5" t="e">
        <f ca="1">IF(calculator!$I$5="",AND(CO23=FALSE,CO24=FALSE,CO25=TRUE),"")</f>
        <v>#NAME?</v>
      </c>
      <c r="CP26" s="5" t="e">
        <f ca="1">IF(calculator!$I$5="",AND(CP23=FALSE,CP24=FALSE,CP25=TRUE),"")</f>
        <v>#NAME?</v>
      </c>
      <c r="CQ26" s="5" t="e">
        <f ca="1">IF(calculator!$I$5="",AND(CQ23=FALSE,CQ24=FALSE,CQ25=TRUE),"")</f>
        <v>#NAME?</v>
      </c>
      <c r="CR26" s="5" t="e">
        <f ca="1">IF(calculator!$I$5="",AND(CR23=FALSE,CR24=FALSE,CR25=TRUE),"")</f>
        <v>#NAME?</v>
      </c>
      <c r="CS26" s="5" t="e">
        <f ca="1">IF(calculator!$I$5="",AND(CS23=FALSE,CS24=FALSE,CS25=TRUE),"")</f>
        <v>#NAME?</v>
      </c>
      <c r="CT26" s="5" t="e">
        <f ca="1">IF(calculator!$I$5="",AND(CT23=FALSE,CT24=FALSE,CT25=TRUE),"")</f>
        <v>#NAME?</v>
      </c>
      <c r="CU26" s="5" t="e">
        <f ca="1">IF(calculator!$I$5="",AND(CU23=FALSE,CU24=FALSE,CU25=TRUE),"")</f>
        <v>#NAME?</v>
      </c>
      <c r="CV26" s="5" t="e">
        <f ca="1">IF(calculator!$I$5="",AND(CV23=FALSE,CV24=FALSE,CV25=TRUE),"")</f>
        <v>#NAME?</v>
      </c>
      <c r="CW26" s="5" t="e">
        <f ca="1">IF(calculator!$I$5="",AND(CW23=FALSE,CW24=FALSE,CW25=TRUE),"")</f>
        <v>#NAME?</v>
      </c>
      <c r="CX26" s="5" t="e">
        <f ca="1">IF(calculator!$I$5="",AND(CX23=FALSE,CX24=FALSE,CX25=TRUE),"")</f>
        <v>#NAME?</v>
      </c>
      <c r="CY26" s="5" t="e">
        <f ca="1">IF(calculator!$I$5="",AND(CY23=FALSE,CY24=FALSE,CY25=TRUE),"")</f>
        <v>#NAME?</v>
      </c>
      <c r="CZ26" s="5" t="e">
        <f ca="1">IF(calculator!$I$5="",AND(CZ23=FALSE,CZ24=FALSE,CZ25=TRUE),"")</f>
        <v>#NAME?</v>
      </c>
      <c r="DA26" s="5" t="e">
        <f ca="1">IF(calculator!$I$5="",AND(DA23=FALSE,DA24=FALSE,DA25=TRUE),"")</f>
        <v>#NAME?</v>
      </c>
      <c r="DB26" s="5" t="e">
        <f ca="1">IF(calculator!$I$5="",AND(DB23=FALSE,DB24=FALSE,DB25=TRUE),"")</f>
        <v>#NAME?</v>
      </c>
      <c r="DC26" s="5" t="e">
        <f ca="1">IF(calculator!$I$5="",AND(DC23=FALSE,DC24=FALSE,DC25=TRUE),"")</f>
        <v>#NAME?</v>
      </c>
      <c r="DD26" s="5" t="e">
        <f ca="1">IF(calculator!$I$5="",AND(DD23=FALSE,DD24=FALSE,DD25=TRUE),"")</f>
        <v>#NAME?</v>
      </c>
      <c r="DE26" s="5" t="e">
        <f ca="1">IF(calculator!$I$5="",AND(DE23=FALSE,DE24=FALSE,DE25=TRUE),"")</f>
        <v>#NAME?</v>
      </c>
      <c r="DF26" s="5" t="e">
        <f ca="1">IF(calculator!$I$5="",AND(DF23=FALSE,DF24=FALSE,DF25=TRUE),"")</f>
        <v>#NAME?</v>
      </c>
      <c r="DG26" s="5" t="e">
        <f ca="1">IF(calculator!$I$5="",AND(DG23=FALSE,DG24=FALSE,DG25=TRUE),"")</f>
        <v>#NAME?</v>
      </c>
      <c r="DH26" s="5" t="e">
        <f ca="1">IF(calculator!$I$5="",AND(DH23=FALSE,DH24=FALSE,DH25=TRUE),"")</f>
        <v>#NAME?</v>
      </c>
      <c r="DI26" s="5" t="e">
        <f ca="1">IF(calculator!$I$5="",AND(DI23=FALSE,DI24=FALSE,DI25=TRUE),"")</f>
        <v>#NAME?</v>
      </c>
      <c r="DJ26" s="5" t="e">
        <f ca="1">IF(calculator!$I$5="",AND(DJ23=FALSE,DJ24=FALSE,DJ25=TRUE),"")</f>
        <v>#NAME?</v>
      </c>
      <c r="DK26" s="5" t="e">
        <f ca="1">IF(calculator!$I$5="",AND(DK23=FALSE,DK24=FALSE,DK25=TRUE),"")</f>
        <v>#NAME?</v>
      </c>
      <c r="DL26" s="5" t="e">
        <f ca="1">IF(calculator!$I$5="",AND(DL23=FALSE,DL24=FALSE,DL25=TRUE),"")</f>
        <v>#NAME?</v>
      </c>
      <c r="DM26" s="5" t="e">
        <f ca="1">IF(calculator!$I$5="",AND(DM23=FALSE,DM24=FALSE,DM25=TRUE),"")</f>
        <v>#NAME?</v>
      </c>
      <c r="DN26" s="5" t="e">
        <f ca="1">IF(calculator!$I$5="",AND(DN23=FALSE,DN24=FALSE,DN25=TRUE),"")</f>
        <v>#NAME?</v>
      </c>
      <c r="DO26" s="5" t="e">
        <f ca="1">IF(calculator!$I$5="",AND(DO23=FALSE,DO24=FALSE,DO25=TRUE),"")</f>
        <v>#NAME?</v>
      </c>
      <c r="DP26" s="5" t="e">
        <f ca="1">IF(calculator!$I$5="",AND(DP23=FALSE,DP24=FALSE,DP25=TRUE),"")</f>
        <v>#NAME?</v>
      </c>
      <c r="DQ26" s="5" t="e">
        <f ca="1">IF(calculator!$I$5="",AND(DQ23=FALSE,DQ24=FALSE,DQ25=TRUE),"")</f>
        <v>#NAME?</v>
      </c>
      <c r="DR26" s="5" t="e">
        <f ca="1">IF(calculator!$I$5="",AND(DR23=FALSE,DR24=FALSE,DR25=TRUE),"")</f>
        <v>#NAME?</v>
      </c>
      <c r="DS26" s="5" t="e">
        <f ca="1">IF(calculator!$I$5="",AND(DS23=FALSE,DS24=FALSE,DS25=TRUE),"")</f>
        <v>#NAME?</v>
      </c>
      <c r="DT26" s="5" t="e">
        <f ca="1">IF(calculator!$I$5="",AND(DT23=FALSE,DT24=FALSE,DT25=TRUE),"")</f>
        <v>#NAME?</v>
      </c>
      <c r="DU26" s="5" t="e">
        <f ca="1">IF(calculator!$I$5="",AND(DU23=FALSE,DU24=FALSE,DU25=TRUE),"")</f>
        <v>#NAME?</v>
      </c>
      <c r="DV26" s="5" t="e">
        <f ca="1">IF(calculator!$I$5="",AND(DV23=FALSE,DV24=FALSE,DV25=TRUE),"")</f>
        <v>#NAME?</v>
      </c>
      <c r="DW26" s="5" t="e">
        <f ca="1">IF(calculator!$I$5="",AND(DW23=FALSE,DW24=FALSE,DW25=TRUE),"")</f>
        <v>#NAME?</v>
      </c>
      <c r="DX26" s="5" t="e">
        <f ca="1">IF(calculator!$I$5="",AND(DX23=FALSE,DX24=FALSE,DX25=TRUE),"")</f>
        <v>#NAME?</v>
      </c>
      <c r="DY26" s="5" t="e">
        <f ca="1">IF(calculator!$I$5="",AND(DY23=FALSE,DY24=FALSE,DY25=TRUE),"")</f>
        <v>#NAME?</v>
      </c>
      <c r="DZ26" s="5" t="e">
        <f ca="1">IF(calculator!$I$5="",AND(DZ23=FALSE,DZ24=FALSE,DZ25=TRUE),"")</f>
        <v>#NAME?</v>
      </c>
      <c r="EA26" s="5" t="e">
        <f ca="1">IF(calculator!$I$5="",AND(EA23=FALSE,EA24=FALSE,EA25=TRUE),"")</f>
        <v>#NAME?</v>
      </c>
      <c r="EB26" s="5" t="e">
        <f ca="1">IF(calculator!$I$5="",AND(EB23=FALSE,EB24=FALSE,EB25=TRUE),"")</f>
        <v>#NAME?</v>
      </c>
      <c r="EC26" s="5" t="e">
        <f ca="1">IF(calculator!$I$5="",AND(EC23=FALSE,EC24=FALSE,EC25=TRUE),"")</f>
        <v>#NAME?</v>
      </c>
      <c r="ED26" s="5" t="e">
        <f ca="1">IF(calculator!$I$5="",AND(ED23=FALSE,ED24=FALSE,ED25=TRUE),"")</f>
        <v>#NAME?</v>
      </c>
      <c r="EE26" s="5" t="e">
        <f ca="1">IF(calculator!$I$5="",AND(EE23=FALSE,EE24=FALSE,EE25=TRUE),"")</f>
        <v>#NAME?</v>
      </c>
      <c r="EF26" s="5" t="e">
        <f ca="1">IF(calculator!$I$5="",AND(EF23=FALSE,EF24=FALSE,EF25=TRUE),"")</f>
        <v>#NAME?</v>
      </c>
      <c r="EG26" s="5" t="e">
        <f ca="1">IF(calculator!$I$5="",AND(EG23=FALSE,EG24=FALSE,EG25=TRUE),"")</f>
        <v>#NAME?</v>
      </c>
      <c r="EH26" s="5" t="e">
        <f ca="1">IF(calculator!$I$5="",AND(EH23=FALSE,EH24=FALSE,EH25=TRUE),"")</f>
        <v>#NAME?</v>
      </c>
      <c r="EI26" s="5" t="e">
        <f ca="1">IF(calculator!$I$5="",AND(EI23=FALSE,EI24=FALSE,EI25=TRUE),"")</f>
        <v>#NAME?</v>
      </c>
      <c r="EJ26" s="5" t="e">
        <f ca="1">IF(calculator!$I$5="",AND(EJ23=FALSE,EJ24=FALSE,EJ25=TRUE),"")</f>
        <v>#NAME?</v>
      </c>
      <c r="EK26" s="5" t="e">
        <f ca="1">IF(calculator!$I$5="",AND(EK23=FALSE,EK24=FALSE,EK25=TRUE),"")</f>
        <v>#NAME?</v>
      </c>
      <c r="EL26" s="5" t="e">
        <f ca="1">IF(calculator!$I$5="",AND(EL23=FALSE,EL24=FALSE,EL25=TRUE),"")</f>
        <v>#NAME?</v>
      </c>
      <c r="EM26" s="5" t="e">
        <f ca="1">IF(calculator!$I$5="",AND(EM23=FALSE,EM24=FALSE,EM25=TRUE),"")</f>
        <v>#NAME?</v>
      </c>
      <c r="EN26" s="5" t="e">
        <f ca="1">IF(calculator!$I$5="",AND(EN23=FALSE,EN24=FALSE,EN25=TRUE),"")</f>
        <v>#NAME?</v>
      </c>
      <c r="EO26" s="5" t="e">
        <f ca="1">IF(calculator!$I$5="",AND(EO23=FALSE,EO24=FALSE,EO25=TRUE),"")</f>
        <v>#NAME?</v>
      </c>
      <c r="EP26" s="5" t="e">
        <f ca="1">IF(calculator!$I$5="",AND(EP23=FALSE,EP24=FALSE,EP25=TRUE),"")</f>
        <v>#NAME?</v>
      </c>
      <c r="EQ26" s="5" t="e">
        <f ca="1">IF(calculator!$I$5="",AND(EQ23=FALSE,EQ24=FALSE,EQ25=TRUE),"")</f>
        <v>#NAME?</v>
      </c>
      <c r="ER26" s="5" t="e">
        <f ca="1">IF(calculator!$I$5="",AND(ER23=FALSE,ER24=FALSE,ER25=TRUE),"")</f>
        <v>#NAME?</v>
      </c>
      <c r="ES26" s="5" t="e">
        <f ca="1">IF(calculator!$I$5="",AND(ES23=FALSE,ES24=FALSE,ES25=TRUE),"")</f>
        <v>#NAME?</v>
      </c>
      <c r="ET26" s="5" t="e">
        <f ca="1">IF(calculator!$I$5="",AND(ET23=FALSE,ET24=FALSE,ET25=TRUE),"")</f>
        <v>#NAME?</v>
      </c>
      <c r="EU26" s="5" t="e">
        <f ca="1">IF(calculator!$I$5="",AND(EU23=FALSE,EU24=FALSE,EU25=TRUE),"")</f>
        <v>#NAME?</v>
      </c>
      <c r="EV26" s="5" t="e">
        <f ca="1">IF(calculator!$I$5="",AND(EV23=FALSE,EV24=FALSE,EV25=TRUE),"")</f>
        <v>#NAME?</v>
      </c>
      <c r="EW26" s="5" t="e">
        <f ca="1">IF(calculator!$I$5="",AND(EW23=FALSE,EW24=FALSE,EW25=TRUE),"")</f>
        <v>#NAME?</v>
      </c>
      <c r="EX26" s="5" t="e">
        <f ca="1">IF(calculator!$I$5="",AND(EX23=FALSE,EX24=FALSE,EX25=TRUE),"")</f>
        <v>#NAME?</v>
      </c>
      <c r="EY26" s="5" t="e">
        <f ca="1">IF(calculator!$I$5="",AND(EY23=FALSE,EY24=FALSE,EY25=TRUE),"")</f>
        <v>#NAME?</v>
      </c>
      <c r="EZ26" s="5" t="e">
        <f ca="1">IF(calculator!$I$5="",AND(EZ23=FALSE,EZ24=FALSE,EZ25=TRUE),"")</f>
        <v>#NAME?</v>
      </c>
      <c r="FA26" s="5" t="e">
        <f ca="1">IF(calculator!$I$5="",AND(FA23=FALSE,FA24=FALSE,FA25=TRUE),"")</f>
        <v>#NAME?</v>
      </c>
      <c r="FB26" s="5" t="e">
        <f ca="1">IF(calculator!$I$5="",AND(FB23=FALSE,FB24=FALSE,FB25=TRUE),"")</f>
        <v>#NAME?</v>
      </c>
    </row>
    <row r="27" spans="1:158">
      <c r="A27" s="80" t="str">
        <v>CelestialMercedes</v>
      </c>
      <c r="B27" s="142" t="e">
        <f ca="1"/>
        <v>#NAME?</v>
      </c>
      <c r="D27" s="23" t="s">
        <v>187</v>
      </c>
      <c r="E27" t="e">
        <f t="shared" ca="1" si="1"/>
        <v>#NAME?</v>
      </c>
      <c r="F27" s="143">
        <f t="array" ref="F27">IF(calculator!$I$5="",INDEX(VeryBigTable,MATCH(F$1,VeryBigTableHeroes,0),MATCH(INDEX(ChatList,MATCH($D27,ChatHeroList,0),1),VeryBigTableChatRow)),"")</f>
        <v>2</v>
      </c>
      <c r="G27" s="143">
        <f t="array" ref="G27">IF(calculator!$I$5="",INDEX(VeryBigTable,MATCH(G$1,VeryBigTableHeroes,0),MATCH(INDEX(ChatList,MATCH($D27,ChatHeroList,0),1),VeryBigTableChatRow)),"")</f>
        <v>0</v>
      </c>
      <c r="H27" s="143">
        <f t="array" ref="H27">IF(calculator!$I$5="",INDEX(VeryBigTable,MATCH(H$1,VeryBigTableHeroes,0),MATCH(INDEX(ChatList,MATCH($D27,ChatHeroList,0),1),VeryBigTableChatRow)),"")</f>
        <v>-3</v>
      </c>
      <c r="I27" s="143">
        <f>IF(calculator!$I$5="",SUM(F27:H27),"")</f>
        <v>-1</v>
      </c>
      <c r="J27" s="23" t="s">
        <v>187</v>
      </c>
      <c r="K27" s="23" t="e">
        <f t="shared" ca="1" si="2"/>
        <v>#NAME?</v>
      </c>
      <c r="L27" s="23">
        <f t="array" ref="L27">IF(calculator!$I$5="",INDEX(VeryBigTable,MATCH(L$1,VeryBigTableHeroes,0),MATCH(INDEX(ChatList,MATCH($J27,ChatHeroList,0),2),VeryBigTableChatRow)),"")</f>
        <v>5</v>
      </c>
      <c r="M27" s="23">
        <f t="array" ref="M27">IF(calculator!$I$5="",INDEX(VeryBigTable,MATCH(M$1,VeryBigTableHeroes,0),MATCH(INDEX(ChatList,MATCH($J27,ChatHeroList,0),2),VeryBigTableChatRow)),"")</f>
        <v>4</v>
      </c>
      <c r="N27" s="23">
        <f t="array" ref="N27">IF(calculator!$I$5="",INDEX(VeryBigTable,MATCH(N$1,VeryBigTableHeroes,0),MATCH(INDEX(ChatList,MATCH($J27,ChatHeroList,0),2),VeryBigTableChatRow)),"")</f>
        <v>1</v>
      </c>
      <c r="O27" s="23">
        <f>IF(calculator!$I$5="",SUM(L27:N27),"")</f>
        <v>10</v>
      </c>
      <c r="P27" s="149" t="s">
        <v>151</v>
      </c>
      <c r="Q27" s="125" t="e">
        <f ca="1">_xludf.CONCAT(P27,"2")</f>
        <v>#NAME?</v>
      </c>
      <c r="R27" s="149">
        <f t="array" ref="R27">IF(calculator!$I$5="",INDEX(VeryBigTable,MATCH(R$1,VeryBigTableHeroes,0),MATCH(INDEX(ChatList,MATCH($P27,ChatHeroList,0),2),VeryBigTableChatRow)),"")</f>
        <v>-1</v>
      </c>
      <c r="S27" s="149">
        <f t="array" ref="S27">IF(calculator!$I$5="",INDEX(VeryBigTable,MATCH(S$1,VeryBigTableHeroes,0),MATCH(INDEX(ChatList,MATCH($P27,ChatHeroList,0),2),VeryBigTableChatRow)),"")</f>
        <v>3</v>
      </c>
      <c r="T27" s="149">
        <f t="array" ref="T27">IF(calculator!$I$5="",INDEX(VeryBigTable,MATCH(T$1,VeryBigTableHeroes,0),MATCH(INDEX(ChatList,MATCH($P27,ChatHeroList,0),2),VeryBigTableChatRow)),"")</f>
        <v>-2</v>
      </c>
      <c r="U27" s="149">
        <f>IF(calculator!$I$5="",SUM(R27:T27),"")</f>
        <v>0</v>
      </c>
      <c r="W27" s="187" t="s">
        <v>565</v>
      </c>
      <c r="X27" s="188">
        <v>43591</v>
      </c>
      <c r="Y27" s="187">
        <v>8</v>
      </c>
      <c r="Z27" s="185" t="s">
        <v>566</v>
      </c>
      <c r="AA27" s="185">
        <v>7</v>
      </c>
      <c r="AE27" s="182"/>
      <c r="AG27" s="28" t="s">
        <v>598</v>
      </c>
      <c r="AI27" s="134" t="str">
        <f t="shared" si="0"/>
        <v/>
      </c>
      <c r="AJ27" s="4" t="s">
        <v>567</v>
      </c>
      <c r="AK27" s="17" t="e">
        <f t="array" aca="1" ref="AK27" ca="1">IF(calculator!$I$5="",IF(FALSE,SMALL(IF(AK19=AK2:AK9,ROW(AK2:AK9)-1),1),MATCH(AK19,AK2:AK9,0)),"")</f>
        <v>#NAME?</v>
      </c>
      <c r="AL27" s="17" t="e">
        <f t="array" aca="1" ref="AL27" ca="1">IF(calculator!$I$5="",IF(FALSE,SMALL(IF(AL19=AL2:AL9,ROW(AL2:AL9)-1),1),MATCH(AL19,AL2:AL9,0)),"")</f>
        <v>#NAME?</v>
      </c>
      <c r="AM27" s="17" t="e">
        <f t="array" aca="1" ref="AM27" ca="1">IF(calculator!$I$5="",IF(FALSE,SMALL(IF(AM19=AM2:AM9,ROW(AM2:AM9)-1),1),MATCH(AM19,AM2:AM9,0)),"")</f>
        <v>#NAME?</v>
      </c>
      <c r="AN27" s="17" t="e">
        <f t="array" aca="1" ref="AN27" ca="1">IF(calculator!$I$5="",IF(FALSE,SMALL(IF(AN19=AN2:AN9,ROW(AN2:AN9)-1),1),MATCH(AN19,AN2:AN9,0)),"")</f>
        <v>#NAME?</v>
      </c>
      <c r="AO27" s="17" t="e">
        <f t="array" aca="1" ref="AO27" ca="1">IF(calculator!$I$5="",IF(FALSE,SMALL(IF(AO19=AO2:AO9,ROW(AO2:AO9)-1),1),MATCH(AO19,AO2:AO9,0)),"")</f>
        <v>#NAME?</v>
      </c>
      <c r="AP27" s="17" t="e">
        <f t="array" aca="1" ref="AP27" ca="1">IF(calculator!$I$5="",IF(FALSE,SMALL(IF(AP19=AP2:AP9,ROW(AP2:AP9)-1),1),MATCH(AP19,AP2:AP9,0)),"")</f>
        <v>#NAME?</v>
      </c>
      <c r="AQ27" s="17" t="e">
        <f t="array" aca="1" ref="AQ27" ca="1">IF(calculator!$I$5="",IF(FALSE,SMALL(IF(AQ19=AQ2:AQ9,ROW(AQ2:AQ9)-1),1),MATCH(AQ19,AQ2:AQ9,0)),"")</f>
        <v>#NAME?</v>
      </c>
      <c r="AR27" s="17" t="e">
        <f t="array" aca="1" ref="AR27" ca="1">IF(calculator!$I$5="",IF(FALSE,SMALL(IF(AR19=AR2:AR9,ROW(AR2:AR9)-1),1),MATCH(AR19,AR2:AR9,0)),"")</f>
        <v>#NAME?</v>
      </c>
      <c r="AS27" s="17" t="e">
        <f t="array" aca="1" ref="AS27" ca="1">IF(calculator!$I$5="",IF(FALSE,SMALL(IF(AS19=AS2:AS9,ROW(AS2:AS9)-1),1),MATCH(AS19,AS2:AS9,0)),"")</f>
        <v>#NAME?</v>
      </c>
      <c r="AT27" s="17" t="e">
        <f t="array" aca="1" ref="AT27" ca="1">IF(calculator!$I$5="",IF(FALSE,SMALL(IF(AT19=AT2:AT9,ROW(AT2:AT9)-1),1),MATCH(AT19,AT2:AT9,0)),"")</f>
        <v>#NAME?</v>
      </c>
      <c r="AU27" s="17" t="e">
        <f t="array" aca="1" ref="AU27" ca="1">IF(calculator!$I$5="",IF(FALSE,SMALL(IF(AU19=AU2:AU9,ROW(AU2:AU9)-1),1),MATCH(AU19,AU2:AU9,0)),"")</f>
        <v>#NAME?</v>
      </c>
      <c r="AV27" s="17" t="e">
        <f t="array" aca="1" ref="AV27" ca="1">IF(calculator!$I$5="",IF(FALSE,SMALL(IF(AV19=AV2:AV9,ROW(AV2:AV9)-1),1),MATCH(AV19,AV2:AV9,0)),"")</f>
        <v>#NAME?</v>
      </c>
      <c r="AW27" s="17" t="e">
        <f t="array" aca="1" ref="AW27" ca="1">IF(calculator!$I$5="",IF(FALSE,SMALL(IF(AW19=AW2:AW9,ROW(AW2:AW9)-1),1),MATCH(AW19,AW2:AW9,0)),"")</f>
        <v>#NAME?</v>
      </c>
      <c r="AX27" s="17" t="e">
        <f t="array" aca="1" ref="AX27" ca="1">IF(calculator!$I$5="",IF(FALSE,SMALL(IF(AX19=AX2:AX9,ROW(AX2:AX9)-1),1),MATCH(AX19,AX2:AX9,0)),"")</f>
        <v>#NAME?</v>
      </c>
      <c r="AY27" s="17" t="e">
        <f t="array" aca="1" ref="AY27" ca="1">IF(calculator!$I$5="",IF(FALSE,SMALL(IF(AY19=AY2:AY9,ROW(AY2:AY9)-1),1),MATCH(AY19,AY2:AY9,0)),"")</f>
        <v>#NAME?</v>
      </c>
      <c r="AZ27" s="17" t="e">
        <f t="array" aca="1" ref="AZ27" ca="1">IF(calculator!$I$5="",IF(FALSE,SMALL(IF(AZ19=AZ2:AZ9,ROW(AZ2:AZ9)-1),1),MATCH(AZ19,AZ2:AZ9,0)),"")</f>
        <v>#NAME?</v>
      </c>
      <c r="BA27" s="17" t="e">
        <f t="array" aca="1" ref="BA27" ca="1">IF(calculator!$I$5="",IF(FALSE,SMALL(IF(BA19=BA2:BA9,ROW(BA2:BA9)-1),1),MATCH(BA19,BA2:BA9,0)),"")</f>
        <v>#NAME?</v>
      </c>
      <c r="BB27" s="17" t="e">
        <f t="array" aca="1" ref="BB27" ca="1">IF(calculator!$I$5="",IF(FALSE,SMALL(IF(BB19=BB2:BB9,ROW(BB2:BB9)-1),1),MATCH(BB19,BB2:BB9,0)),"")</f>
        <v>#NAME?</v>
      </c>
      <c r="BC27" s="17" t="e">
        <f t="array" aca="1" ref="BC27" ca="1">IF(calculator!$I$5="",IF(FALSE,SMALL(IF(BC19=BC2:BC9,ROW(BC2:BC9)-1),1),MATCH(BC19,BC2:BC9,0)),"")</f>
        <v>#NAME?</v>
      </c>
      <c r="BD27" s="17" t="e">
        <f t="array" aca="1" ref="BD27" ca="1">IF(calculator!$I$5="",IF(FALSE,SMALL(IF(BD19=BD2:BD9,ROW(BD2:BD9)-1),1),MATCH(BD19,BD2:BD9,0)),"")</f>
        <v>#NAME?</v>
      </c>
      <c r="BE27" s="17" t="e">
        <f t="array" aca="1" ref="BE27" ca="1">IF(calculator!$I$5="",IF(FALSE,SMALL(IF(BE19=BE2:BE9,ROW(BE2:BE9)-1),1),MATCH(BE19,BE2:BE9,0)),"")</f>
        <v>#NAME?</v>
      </c>
      <c r="BF27" s="17" t="e">
        <f t="array" aca="1" ref="BF27" ca="1">IF(calculator!$I$5="",IF(FALSE,SMALL(IF(BF19=BF2:BF9,ROW(BF2:BF9)-1),1),MATCH(BF19,BF2:BF9,0)),"")</f>
        <v>#NAME?</v>
      </c>
      <c r="BG27" s="17" t="e">
        <f t="array" aca="1" ref="BG27" ca="1">IF(calculator!$I$5="",IF(FALSE,SMALL(IF(BG19=BG2:BG9,ROW(BG2:BG9)-1),1),MATCH(BG19,BG2:BG9,0)),"")</f>
        <v>#NAME?</v>
      </c>
      <c r="BH27" s="17" t="e">
        <f t="array" aca="1" ref="BH27" ca="1">IF(calculator!$I$5="",IF(FALSE,SMALL(IF(BH19=BH2:BH9,ROW(BH2:BH9)-1),1),MATCH(BH19,BH2:BH9,0)),"")</f>
        <v>#NAME?</v>
      </c>
      <c r="BI27" s="17" t="e">
        <f t="array" aca="1" ref="BI27" ca="1">IF(calculator!$I$5="",IF(FALSE,SMALL(IF(BI19=BI2:BI9,ROW(BI2:BI9)-1),1),MATCH(BI19,BI2:BI9,0)),"")</f>
        <v>#NAME?</v>
      </c>
      <c r="BJ27" s="17" t="e">
        <f t="array" aca="1" ref="BJ27" ca="1">IF(calculator!$I$5="",IF(FALSE,SMALL(IF(BJ19=BJ2:BJ9,ROW(BJ2:BJ9)-1),1),MATCH(BJ19,BJ2:BJ9,0)),"")</f>
        <v>#NAME?</v>
      </c>
      <c r="BK27" s="17" t="e">
        <f t="array" aca="1" ref="BK27" ca="1">IF(calculator!$I$5="",IF(FALSE,SMALL(IF(BK19=BK2:BK9,ROW(BK2:BK9)-1),1),MATCH(BK19,BK2:BK9,0)),"")</f>
        <v>#NAME?</v>
      </c>
      <c r="BL27" s="17" t="e">
        <f t="array" aca="1" ref="BL27" ca="1">IF(calculator!$I$5="",IF(FALSE,SMALL(IF(BL19=BL2:BL9,ROW(BL2:BL9)-1),1),MATCH(BL19,BL2:BL9,0)),"")</f>
        <v>#NAME?</v>
      </c>
      <c r="BM27" s="17" t="e">
        <f t="array" aca="1" ref="BM27" ca="1">IF(calculator!$I$5="",IF(FALSE,SMALL(IF(BM19=BM2:BM9,ROW(BM2:BM9)-1),1),MATCH(BM19,BM2:BM9,0)),"")</f>
        <v>#NAME?</v>
      </c>
      <c r="BN27" s="17" t="e">
        <f t="array" aca="1" ref="BN27" ca="1">IF(calculator!$I$5="",IF(FALSE,SMALL(IF(BN19=BN2:BN9,ROW(BN2:BN9)-1),1),MATCH(BN19,BN2:BN9,0)),"")</f>
        <v>#NAME?</v>
      </c>
      <c r="BO27" s="17" t="e">
        <f t="array" aca="1" ref="BO27" ca="1">IF(calculator!$I$5="",IF(FALSE,SMALL(IF(BO19=BO2:BO9,ROW(BO2:BO9)-1),1),MATCH(BO19,BO2:BO9,0)),"")</f>
        <v>#NAME?</v>
      </c>
      <c r="BP27" s="17" t="e">
        <f t="array" aca="1" ref="BP27" ca="1">IF(calculator!$I$5="",IF(FALSE,SMALL(IF(BP19=BP2:BP9,ROW(BP2:BP9)-1),1),MATCH(BP19,BP2:BP9,0)),"")</f>
        <v>#NAME?</v>
      </c>
      <c r="BQ27" s="17" t="e">
        <f t="array" aca="1" ref="BQ27" ca="1">IF(calculator!$I$5="",IF(FALSE,SMALL(IF(BQ19=BQ2:BQ9,ROW(BQ2:BQ9)-1),1),MATCH(BQ19,BQ2:BQ9,0)),"")</f>
        <v>#NAME?</v>
      </c>
      <c r="BR27" s="17" t="e">
        <f t="array" aca="1" ref="BR27" ca="1">IF(calculator!$I$5="",IF(FALSE,SMALL(IF(BR19=BR2:BR9,ROW(BR2:BR9)-1),1),MATCH(BR19,BR2:BR9,0)),"")</f>
        <v>#NAME?</v>
      </c>
      <c r="BS27" s="17" t="e">
        <f t="array" aca="1" ref="BS27" ca="1">IF(calculator!$I$5="",IF(FALSE,SMALL(IF(BS19=BS2:BS9,ROW(BS2:BS9)-1),1),MATCH(BS19,BS2:BS9,0)),"")</f>
        <v>#NAME?</v>
      </c>
      <c r="BT27" s="17" t="e">
        <f t="array" aca="1" ref="BT27" ca="1">IF(calculator!$I$5="",IF(FALSE,SMALL(IF(BT19=BT2:BT9,ROW(BT2:BT9)-1),1),MATCH(BT19,BT2:BT9,0)),"")</f>
        <v>#NAME?</v>
      </c>
      <c r="BU27" s="17" t="e">
        <f t="array" aca="1" ref="BU27" ca="1">IF(calculator!$I$5="",IF(FALSE,SMALL(IF(BU19=BU2:BU9,ROW(BU2:BU9)-1),1),MATCH(BU19,BU2:BU9,0)),"")</f>
        <v>#NAME?</v>
      </c>
      <c r="BV27" s="17" t="e">
        <f t="array" aca="1" ref="BV27" ca="1">IF(calculator!$I$5="",IF(FALSE,SMALL(IF(BV19=BV2:BV9,ROW(BV2:BV9)-1),1),MATCH(BV19,BV2:BV9,0)),"")</f>
        <v>#NAME?</v>
      </c>
      <c r="BW27" s="17" t="e">
        <f t="array" aca="1" ref="BW27" ca="1">IF(calculator!$I$5="",IF(FALSE,SMALL(IF(BW19=BW2:BW9,ROW(BW2:BW9)-1),1),MATCH(BW19,BW2:BW9,0)),"")</f>
        <v>#NAME?</v>
      </c>
      <c r="BX27" s="17" t="e">
        <f t="array" aca="1" ref="BX27" ca="1">IF(calculator!$I$5="",IF(FALSE,SMALL(IF(BX19=BX2:BX9,ROW(BX2:BX9)-1),1),MATCH(BX19,BX2:BX9,0)),"")</f>
        <v>#NAME?</v>
      </c>
      <c r="BY27" s="17" t="e">
        <f t="array" aca="1" ref="BY27" ca="1">IF(calculator!$I$5="",IF(FALSE,SMALL(IF(BY19=BY2:BY9,ROW(BY2:BY9)-1),1),MATCH(BY19,BY2:BY9,0)),"")</f>
        <v>#NAME?</v>
      </c>
      <c r="BZ27" s="17" t="e">
        <f t="array" aca="1" ref="BZ27" ca="1">IF(calculator!$I$5="",IF(FALSE,SMALL(IF(BZ19=BZ2:BZ9,ROW(BZ2:BZ9)-1),1),MATCH(BZ19,BZ2:BZ9,0)),"")</f>
        <v>#NAME?</v>
      </c>
      <c r="CA27" s="17" t="e">
        <f t="array" aca="1" ref="CA27" ca="1">IF(calculator!$I$5="",IF(FALSE,SMALL(IF(CA19=CA2:CA9,ROW(CA2:CA9)-1),1),MATCH(CA19,CA2:CA9,0)),"")</f>
        <v>#NAME?</v>
      </c>
      <c r="CB27" s="17" t="e">
        <f t="array" aca="1" ref="CB27" ca="1">IF(calculator!$I$5="",IF(FALSE,SMALL(IF(CB19=CB2:CB9,ROW(CB2:CB9)-1),1),MATCH(CB19,CB2:CB9,0)),"")</f>
        <v>#NAME?</v>
      </c>
      <c r="CC27" s="17" t="e">
        <f t="array" aca="1" ref="CC27" ca="1">IF(calculator!$I$5="",IF(FALSE,SMALL(IF(CC19=CC2:CC9,ROW(CC2:CC9)-1),1),MATCH(CC19,CC2:CC9,0)),"")</f>
        <v>#NAME?</v>
      </c>
      <c r="CD27" s="17" t="e">
        <f t="array" aca="1" ref="CD27" ca="1">IF(calculator!$I$5="",IF(FALSE,SMALL(IF(CD19=CD2:CD9,ROW(CD2:CD9)-1),1),MATCH(CD19,CD2:CD9,0)),"")</f>
        <v>#NAME?</v>
      </c>
      <c r="CE27" s="17" t="e">
        <f t="array" aca="1" ref="CE27" ca="1">IF(calculator!$I$5="",IF(FALSE,SMALL(IF(CE19=CE2:CE9,ROW(CE2:CE9)-1),1),MATCH(CE19,CE2:CE9,0)),"")</f>
        <v>#NAME?</v>
      </c>
      <c r="CF27" s="17" t="e">
        <f t="array" aca="1" ref="CF27" ca="1">IF(calculator!$I$5="",IF(FALSE,SMALL(IF(CF19=CF2:CF9,ROW(CF2:CF9)-1),1),MATCH(CF19,CF2:CF9,0)),"")</f>
        <v>#NAME?</v>
      </c>
      <c r="CG27" s="17" t="e">
        <f t="array" aca="1" ref="CG27" ca="1">IF(calculator!$I$5="",IF(FALSE,SMALL(IF(CG19=CG2:CG9,ROW(CG2:CG9)-1),1),MATCH(CG19,CG2:CG9,0)),"")</f>
        <v>#NAME?</v>
      </c>
      <c r="CH27" s="17" t="e">
        <f t="array" aca="1" ref="CH27" ca="1">IF(calculator!$I$5="",IF(FALSE,SMALL(IF(CH19=CH2:CH9,ROW(CH2:CH9)-1),1),MATCH(CH19,CH2:CH9,0)),"")</f>
        <v>#NAME?</v>
      </c>
      <c r="CI27" s="17" t="e">
        <f t="array" aca="1" ref="CI27" ca="1">IF(calculator!$I$5="",IF(FALSE,SMALL(IF(CI19=CI2:CI9,ROW(CI2:CI9)-1),1),MATCH(CI19,CI2:CI9,0)),"")</f>
        <v>#NAME?</v>
      </c>
      <c r="CJ27" s="17" t="e">
        <f t="array" aca="1" ref="CJ27" ca="1">IF(calculator!$I$5="",IF(FALSE,SMALL(IF(CJ19=CJ2:CJ9,ROW(CJ2:CJ9)-1),1),MATCH(CJ19,CJ2:CJ9,0)),"")</f>
        <v>#NAME?</v>
      </c>
      <c r="CK27" s="17" t="e">
        <f t="array" aca="1" ref="CK27" ca="1">IF(calculator!$I$5="",IF(FALSE,SMALL(IF(CK19=CK2:CK9,ROW(CK2:CK9)-1),1),MATCH(CK19,CK2:CK9,0)),"")</f>
        <v>#NAME?</v>
      </c>
      <c r="CL27" s="17" t="e">
        <f t="array" aca="1" ref="CL27" ca="1">IF(calculator!$I$5="",IF(FALSE,SMALL(IF(CL19=CL2:CL9,ROW(CL2:CL9)-1),1),MATCH(CL19,CL2:CL9,0)),"")</f>
        <v>#NAME?</v>
      </c>
      <c r="CM27" s="17" t="e">
        <f t="array" aca="1" ref="CM27" ca="1">IF(calculator!$I$5="",IF(FALSE,SMALL(IF(CM19=CM2:CM9,ROW(CM2:CM9)-1),1),MATCH(CM19,CM2:CM9,0)),"")</f>
        <v>#NAME?</v>
      </c>
      <c r="CN27" s="17" t="e">
        <f t="array" aca="1" ref="CN27" ca="1">IF(calculator!$I$5="",IF(FALSE,SMALL(IF(CN19=CN2:CN9,ROW(CN2:CN9)-1),1),MATCH(CN19,CN2:CN9,0)),"")</f>
        <v>#NAME?</v>
      </c>
      <c r="CO27" s="17" t="e">
        <f t="array" aca="1" ref="CO27" ca="1">IF(calculator!$I$5="",IF(FALSE,SMALL(IF(CO19=CO2:CO9,ROW(CO2:CO9)-1),1),MATCH(CO19,CO2:CO9,0)),"")</f>
        <v>#NAME?</v>
      </c>
      <c r="CP27" s="17" t="e">
        <f t="array" aca="1" ref="CP27" ca="1">IF(calculator!$I$5="",IF(FALSE,SMALL(IF(CP19=CP2:CP9,ROW(CP2:CP9)-1),1),MATCH(CP19,CP2:CP9,0)),"")</f>
        <v>#NAME?</v>
      </c>
      <c r="CQ27" s="17" t="e">
        <f t="array" aca="1" ref="CQ27" ca="1">IF(calculator!$I$5="",IF(FALSE,SMALL(IF(CQ19=CQ2:CQ9,ROW(CQ2:CQ9)-1),1),MATCH(CQ19,CQ2:CQ9,0)),"")</f>
        <v>#NAME?</v>
      </c>
      <c r="CR27" s="17" t="e">
        <f t="array" aca="1" ref="CR27" ca="1">IF(calculator!$I$5="",IF(FALSE,SMALL(IF(CR19=CR2:CR9,ROW(CR2:CR9)-1),1),MATCH(CR19,CR2:CR9,0)),"")</f>
        <v>#NAME?</v>
      </c>
      <c r="CS27" s="17" t="e">
        <f t="array" aca="1" ref="CS27" ca="1">IF(calculator!$I$5="",IF(FALSE,SMALL(IF(CS19=CS2:CS9,ROW(CS2:CS9)-1),1),MATCH(CS19,CS2:CS9,0)),"")</f>
        <v>#NAME?</v>
      </c>
      <c r="CT27" s="17" t="e">
        <f t="array" aca="1" ref="CT27" ca="1">IF(calculator!$I$5="",IF(FALSE,SMALL(IF(CT19=CT2:CT9,ROW(CT2:CT9)-1),1),MATCH(CT19,CT2:CT9,0)),"")</f>
        <v>#NAME?</v>
      </c>
      <c r="CU27" s="17" t="e">
        <f t="array" aca="1" ref="CU27" ca="1">IF(calculator!$I$5="",IF(FALSE,SMALL(IF(CU19=CU2:CU9,ROW(CU2:CU9)-1),1),MATCH(CU19,CU2:CU9,0)),"")</f>
        <v>#NAME?</v>
      </c>
      <c r="CV27" s="17" t="e">
        <f t="array" aca="1" ref="CV27" ca="1">IF(calculator!$I$5="",IF(FALSE,SMALL(IF(CV19=CV2:CV9,ROW(CV2:CV9)-1),1),MATCH(CV19,CV2:CV9,0)),"")</f>
        <v>#NAME?</v>
      </c>
      <c r="CW27" s="17" t="e">
        <f t="array" aca="1" ref="CW27" ca="1">IF(calculator!$I$5="",IF(FALSE,SMALL(IF(CW19=CW2:CW9,ROW(CW2:CW9)-1),1),MATCH(CW19,CW2:CW9,0)),"")</f>
        <v>#NAME?</v>
      </c>
      <c r="CX27" s="17" t="e">
        <f t="array" aca="1" ref="CX27" ca="1">IF(calculator!$I$5="",IF(FALSE,SMALL(IF(CX19=CX2:CX9,ROW(CX2:CX9)-1),1),MATCH(CX19,CX2:CX9,0)),"")</f>
        <v>#NAME?</v>
      </c>
      <c r="CY27" s="17" t="e">
        <f t="array" aca="1" ref="CY27" ca="1">IF(calculator!$I$5="",IF(FALSE,SMALL(IF(CY19=CY2:CY9,ROW(CY2:CY9)-1),1),MATCH(CY19,CY2:CY9,0)),"")</f>
        <v>#NAME?</v>
      </c>
      <c r="CZ27" s="17" t="e">
        <f t="array" aca="1" ref="CZ27" ca="1">IF(calculator!$I$5="",IF(FALSE,SMALL(IF(CZ19=CZ2:CZ9,ROW(CZ2:CZ9)-1),1),MATCH(CZ19,CZ2:CZ9,0)),"")</f>
        <v>#NAME?</v>
      </c>
      <c r="DA27" s="17" t="e">
        <f t="array" aca="1" ref="DA27" ca="1">IF(calculator!$I$5="",IF(FALSE,SMALL(IF(DA19=DA2:DA9,ROW(DA2:DA9)-1),1),MATCH(DA19,DA2:DA9,0)),"")</f>
        <v>#NAME?</v>
      </c>
      <c r="DB27" s="17" t="e">
        <f t="array" aca="1" ref="DB27" ca="1">IF(calculator!$I$5="",IF(FALSE,SMALL(IF(DB19=DB2:DB9,ROW(DB2:DB9)-1),1),MATCH(DB19,DB2:DB9,0)),"")</f>
        <v>#NAME?</v>
      </c>
      <c r="DC27" s="17" t="e">
        <f t="array" aca="1" ref="DC27" ca="1">IF(calculator!$I$5="",IF(FALSE,SMALL(IF(DC19=DC2:DC9,ROW(DC2:DC9)-1),1),MATCH(DC19,DC2:DC9,0)),"")</f>
        <v>#NAME?</v>
      </c>
      <c r="DD27" s="17" t="e">
        <f t="array" aca="1" ref="DD27" ca="1">IF(calculator!$I$5="",IF(FALSE,SMALL(IF(DD19=DD2:DD9,ROW(DD2:DD9)-1),1),MATCH(DD19,DD2:DD9,0)),"")</f>
        <v>#NAME?</v>
      </c>
      <c r="DE27" s="17" t="e">
        <f t="array" aca="1" ref="DE27" ca="1">IF(calculator!$I$5="",IF(FALSE,SMALL(IF(DE19=DE2:DE9,ROW(DE2:DE9)-1),1),MATCH(DE19,DE2:DE9,0)),"")</f>
        <v>#NAME?</v>
      </c>
      <c r="DF27" s="17" t="e">
        <f t="array" aca="1" ref="DF27" ca="1">IF(calculator!$I$5="",IF(FALSE,SMALL(IF(DF19=DF2:DF9,ROW(DF2:DF9)-1),1),MATCH(DF19,DF2:DF9,0)),"")</f>
        <v>#NAME?</v>
      </c>
      <c r="DG27" s="17" t="e">
        <f t="array" aca="1" ref="DG27" ca="1">IF(calculator!$I$5="",IF(FALSE,SMALL(IF(DG19=DG2:DG9,ROW(DG2:DG9)-1),1),MATCH(DG19,DG2:DG9,0)),"")</f>
        <v>#NAME?</v>
      </c>
      <c r="DH27" s="17" t="e">
        <f t="array" aca="1" ref="DH27" ca="1">IF(calculator!$I$5="",IF(FALSE,SMALL(IF(DH19=DH2:DH9,ROW(DH2:DH9)-1),1),MATCH(DH19,DH2:DH9,0)),"")</f>
        <v>#NAME?</v>
      </c>
      <c r="DI27" s="17" t="e">
        <f t="array" aca="1" ref="DI27" ca="1">IF(calculator!$I$5="",IF(FALSE,SMALL(IF(DI19=DI2:DI9,ROW(DI2:DI9)-1),1),MATCH(DI19,DI2:DI9,0)),"")</f>
        <v>#NAME?</v>
      </c>
      <c r="DJ27" s="17" t="e">
        <f t="array" aca="1" ref="DJ27" ca="1">IF(calculator!$I$5="",IF(FALSE,SMALL(IF(DJ19=DJ2:DJ9,ROW(DJ2:DJ9)-1),1),MATCH(DJ19,DJ2:DJ9,0)),"")</f>
        <v>#NAME?</v>
      </c>
      <c r="DK27" s="17" t="e">
        <f t="array" aca="1" ref="DK27" ca="1">IF(calculator!$I$5="",IF(FALSE,SMALL(IF(DK19=DK2:DK9,ROW(DK2:DK9)-1),1),MATCH(DK19,DK2:DK9,0)),"")</f>
        <v>#NAME?</v>
      </c>
      <c r="DL27" s="17" t="e">
        <f t="array" aca="1" ref="DL27" ca="1">IF(calculator!$I$5="",IF(FALSE,SMALL(IF(DL19=DL2:DL9,ROW(DL2:DL9)-1),1),MATCH(DL19,DL2:DL9,0)),"")</f>
        <v>#NAME?</v>
      </c>
      <c r="DM27" s="17" t="e">
        <f t="array" aca="1" ref="DM27" ca="1">IF(calculator!$I$5="",IF(FALSE,SMALL(IF(DM19=DM2:DM9,ROW(DM2:DM9)-1),1),MATCH(DM19,DM2:DM9,0)),"")</f>
        <v>#NAME?</v>
      </c>
      <c r="DN27" s="17" t="e">
        <f t="array" aca="1" ref="DN27" ca="1">IF(calculator!$I$5="",IF(FALSE,SMALL(IF(DN19=DN2:DN9,ROW(DN2:DN9)-1),1),MATCH(DN19,DN2:DN9,0)),"")</f>
        <v>#NAME?</v>
      </c>
      <c r="DO27" s="17" t="e">
        <f t="array" aca="1" ref="DO27" ca="1">IF(calculator!$I$5="",IF(FALSE,SMALL(IF(DO19=DO2:DO9,ROW(DO2:DO9)-1),1),MATCH(DO19,DO2:DO9,0)),"")</f>
        <v>#NAME?</v>
      </c>
      <c r="DP27" s="17" t="e">
        <f t="array" aca="1" ref="DP27" ca="1">IF(calculator!$I$5="",IF(FALSE,SMALL(IF(DP19=DP2:DP9,ROW(DP2:DP9)-1),1),MATCH(DP19,DP2:DP9,0)),"")</f>
        <v>#NAME?</v>
      </c>
      <c r="DQ27" s="17" t="e">
        <f t="array" aca="1" ref="DQ27" ca="1">IF(calculator!$I$5="",IF(FALSE,SMALL(IF(DQ19=DQ2:DQ9,ROW(DQ2:DQ9)-1),1),MATCH(DQ19,DQ2:DQ9,0)),"")</f>
        <v>#NAME?</v>
      </c>
      <c r="DR27" s="17" t="e">
        <f t="array" aca="1" ref="DR27" ca="1">IF(calculator!$I$5="",IF(FALSE,SMALL(IF(DR19=DR2:DR9,ROW(DR2:DR9)-1),1),MATCH(DR19,DR2:DR9,0)),"")</f>
        <v>#NAME?</v>
      </c>
      <c r="DS27" s="17" t="e">
        <f t="array" aca="1" ref="DS27" ca="1">IF(calculator!$I$5="",IF(FALSE,SMALL(IF(DS19=DS2:DS9,ROW(DS2:DS9)-1),1),MATCH(DS19,DS2:DS9,0)),"")</f>
        <v>#NAME?</v>
      </c>
      <c r="DT27" s="17" t="e">
        <f t="array" aca="1" ref="DT27" ca="1">IF(calculator!$I$5="",IF(FALSE,SMALL(IF(DT19=DT2:DT9,ROW(DT2:DT9)-1),1),MATCH(DT19,DT2:DT9,0)),"")</f>
        <v>#NAME?</v>
      </c>
      <c r="DU27" s="17" t="e">
        <f t="array" aca="1" ref="DU27" ca="1">IF(calculator!$I$5="",IF(FALSE,SMALL(IF(DU19=DU2:DU9,ROW(DU2:DU9)-1),1),MATCH(DU19,DU2:DU9,0)),"")</f>
        <v>#NAME?</v>
      </c>
      <c r="DV27" s="17" t="e">
        <f t="array" aca="1" ref="DV27" ca="1">IF(calculator!$I$5="",IF(FALSE,SMALL(IF(DV19=DV2:DV9,ROW(DV2:DV9)-1),1),MATCH(DV19,DV2:DV9,0)),"")</f>
        <v>#NAME?</v>
      </c>
      <c r="DW27" s="17" t="e">
        <f t="array" aca="1" ref="DW27" ca="1">IF(calculator!$I$5="",IF(FALSE,SMALL(IF(DW19=DW2:DW9,ROW(DW2:DW9)-1),1),MATCH(DW19,DW2:DW9,0)),"")</f>
        <v>#NAME?</v>
      </c>
      <c r="DX27" s="17" t="e">
        <f t="array" aca="1" ref="DX27" ca="1">IF(calculator!$I$5="",IF(FALSE,SMALL(IF(DX19=DX2:DX9,ROW(DX2:DX9)-1),1),MATCH(DX19,DX2:DX9,0)),"")</f>
        <v>#NAME?</v>
      </c>
      <c r="DY27" s="17" t="e">
        <f t="array" aca="1" ref="DY27" ca="1">IF(calculator!$I$5="",IF(FALSE,SMALL(IF(DY19=DY2:DY9,ROW(DY2:DY9)-1),1),MATCH(DY19,DY2:DY9,0)),"")</f>
        <v>#NAME?</v>
      </c>
      <c r="DZ27" s="17" t="e">
        <f t="array" aca="1" ref="DZ27" ca="1">IF(calculator!$I$5="",IF(FALSE,SMALL(IF(DZ19=DZ2:DZ9,ROW(DZ2:DZ9)-1),1),MATCH(DZ19,DZ2:DZ9,0)),"")</f>
        <v>#NAME?</v>
      </c>
      <c r="EA27" s="17" t="e">
        <f t="array" aca="1" ref="EA27" ca="1">IF(calculator!$I$5="",IF(FALSE,SMALL(IF(EA19=EA2:EA9,ROW(EA2:EA9)-1),1),MATCH(EA19,EA2:EA9,0)),"")</f>
        <v>#NAME?</v>
      </c>
      <c r="EB27" s="17" t="e">
        <f t="array" aca="1" ref="EB27" ca="1">IF(calculator!$I$5="",IF(FALSE,SMALL(IF(EB19=EB2:EB9,ROW(EB2:EB9)-1),1),MATCH(EB19,EB2:EB9,0)),"")</f>
        <v>#NAME?</v>
      </c>
      <c r="EC27" s="17" t="e">
        <f t="array" aca="1" ref="EC27" ca="1">IF(calculator!$I$5="",IF(FALSE,SMALL(IF(EC19=EC2:EC9,ROW(EC2:EC9)-1),1),MATCH(EC19,EC2:EC9,0)),"")</f>
        <v>#NAME?</v>
      </c>
      <c r="ED27" s="17" t="e">
        <f t="array" aca="1" ref="ED27" ca="1">IF(calculator!$I$5="",IF(FALSE,SMALL(IF(ED19=ED2:ED9,ROW(ED2:ED9)-1),1),MATCH(ED19,ED2:ED9,0)),"")</f>
        <v>#NAME?</v>
      </c>
      <c r="EE27" s="17" t="e">
        <f t="array" aca="1" ref="EE27" ca="1">IF(calculator!$I$5="",IF(FALSE,SMALL(IF(EE19=EE2:EE9,ROW(EE2:EE9)-1),1),MATCH(EE19,EE2:EE9,0)),"")</f>
        <v>#NAME?</v>
      </c>
      <c r="EF27" s="17" t="e">
        <f t="array" aca="1" ref="EF27" ca="1">IF(calculator!$I$5="",IF(FALSE,SMALL(IF(EF19=EF2:EF9,ROW(EF2:EF9)-1),1),MATCH(EF19,EF2:EF9,0)),"")</f>
        <v>#NAME?</v>
      </c>
      <c r="EG27" s="17" t="e">
        <f t="array" aca="1" ref="EG27" ca="1">IF(calculator!$I$5="",IF(FALSE,SMALL(IF(EG19=EG2:EG9,ROW(EG2:EG9)-1),1),MATCH(EG19,EG2:EG9,0)),"")</f>
        <v>#NAME?</v>
      </c>
      <c r="EH27" s="17" t="e">
        <f t="array" aca="1" ref="EH27" ca="1">IF(calculator!$I$5="",IF(FALSE,SMALL(IF(EH19=EH2:EH9,ROW(EH2:EH9)-1),1),MATCH(EH19,EH2:EH9,0)),"")</f>
        <v>#NAME?</v>
      </c>
      <c r="EI27" s="17" t="e">
        <f t="array" aca="1" ref="EI27" ca="1">IF(calculator!$I$5="",IF(FALSE,SMALL(IF(EI19=EI2:EI9,ROW(EI2:EI9)-1),1),MATCH(EI19,EI2:EI9,0)),"")</f>
        <v>#NAME?</v>
      </c>
      <c r="EJ27" s="17" t="e">
        <f t="array" aca="1" ref="EJ27" ca="1">IF(calculator!$I$5="",IF(FALSE,SMALL(IF(EJ19=EJ2:EJ9,ROW(EJ2:EJ9)-1),1),MATCH(EJ19,EJ2:EJ9,0)),"")</f>
        <v>#NAME?</v>
      </c>
      <c r="EK27" s="17" t="e">
        <f t="array" aca="1" ref="EK27" ca="1">IF(calculator!$I$5="",IF(FALSE,SMALL(IF(EK19=EK2:EK9,ROW(EK2:EK9)-1),1),MATCH(EK19,EK2:EK9,0)),"")</f>
        <v>#NAME?</v>
      </c>
      <c r="EL27" s="17" t="e">
        <f t="array" aca="1" ref="EL27" ca="1">IF(calculator!$I$5="",IF(FALSE,SMALL(IF(EL19=EL2:EL9,ROW(EL2:EL9)-1),1),MATCH(EL19,EL2:EL9,0)),"")</f>
        <v>#NAME?</v>
      </c>
      <c r="EM27" s="17" t="e">
        <f t="array" aca="1" ref="EM27" ca="1">IF(calculator!$I$5="",IF(FALSE,SMALL(IF(EM19=EM2:EM9,ROW(EM2:EM9)-1),1),MATCH(EM19,EM2:EM9,0)),"")</f>
        <v>#NAME?</v>
      </c>
      <c r="EN27" s="17" t="e">
        <f t="array" aca="1" ref="EN27" ca="1">IF(calculator!$I$5="",IF(FALSE,SMALL(IF(EN19=EN2:EN9,ROW(EN2:EN9)-1),1),MATCH(EN19,EN2:EN9,0)),"")</f>
        <v>#NAME?</v>
      </c>
      <c r="EO27" s="17" t="e">
        <f t="array" aca="1" ref="EO27" ca="1">IF(calculator!$I$5="",IF(FALSE,SMALL(IF(EO19=EO2:EO9,ROW(EO2:EO9)-1),1),MATCH(EO19,EO2:EO9,0)),"")</f>
        <v>#NAME?</v>
      </c>
      <c r="EP27" s="17" t="e">
        <f t="array" aca="1" ref="EP27" ca="1">IF(calculator!$I$5="",IF(FALSE,SMALL(IF(EP19=EP2:EP9,ROW(EP2:EP9)-1),1),MATCH(EP19,EP2:EP9,0)),"")</f>
        <v>#NAME?</v>
      </c>
      <c r="EQ27" s="17" t="e">
        <f t="array" aca="1" ref="EQ27" ca="1">IF(calculator!$I$5="",IF(FALSE,SMALL(IF(EQ19=EQ2:EQ9,ROW(EQ2:EQ9)-1),1),MATCH(EQ19,EQ2:EQ9,0)),"")</f>
        <v>#NAME?</v>
      </c>
      <c r="ER27" s="17" t="e">
        <f t="array" aca="1" ref="ER27" ca="1">IF(calculator!$I$5="",IF(FALSE,SMALL(IF(ER19=ER2:ER9,ROW(ER2:ER9)-1),1),MATCH(ER19,ER2:ER9,0)),"")</f>
        <v>#NAME?</v>
      </c>
      <c r="ES27" s="17" t="e">
        <f t="array" aca="1" ref="ES27" ca="1">IF(calculator!$I$5="",IF(FALSE,SMALL(IF(ES19=ES2:ES9,ROW(ES2:ES9)-1),1),MATCH(ES19,ES2:ES9,0)),"")</f>
        <v>#NAME?</v>
      </c>
      <c r="ET27" s="17" t="e">
        <f t="array" aca="1" ref="ET27" ca="1">IF(calculator!$I$5="",IF(FALSE,SMALL(IF(ET19=ET2:ET9,ROW(ET2:ET9)-1),1),MATCH(ET19,ET2:ET9,0)),"")</f>
        <v>#NAME?</v>
      </c>
      <c r="EU27" s="17" t="e">
        <f t="array" aca="1" ref="EU27" ca="1">IF(calculator!$I$5="",IF(FALSE,SMALL(IF(EU19=EU2:EU9,ROW(EU2:EU9)-1),1),MATCH(EU19,EU2:EU9,0)),"")</f>
        <v>#NAME?</v>
      </c>
      <c r="EV27" s="17" t="e">
        <f t="array" aca="1" ref="EV27" ca="1">IF(calculator!$I$5="",IF(FALSE,SMALL(IF(EV19=EV2:EV9,ROW(EV2:EV9)-1),1),MATCH(EV19,EV2:EV9,0)),"")</f>
        <v>#NAME?</v>
      </c>
      <c r="EW27" s="17" t="e">
        <f t="array" aca="1" ref="EW27" ca="1">IF(calculator!$I$5="",IF(FALSE,SMALL(IF(EW19=EW2:EW9,ROW(EW2:EW9)-1),1),MATCH(EW19,EW2:EW9,0)),"")</f>
        <v>#NAME?</v>
      </c>
      <c r="EX27" s="17" t="e">
        <f t="array" aca="1" ref="EX27" ca="1">IF(calculator!$I$5="",IF(FALSE,SMALL(IF(EX19=EX2:EX9,ROW(EX2:EX9)-1),1),MATCH(EX19,EX2:EX9,0)),"")</f>
        <v>#NAME?</v>
      </c>
      <c r="EY27" s="17" t="e">
        <f t="array" aca="1" ref="EY27" ca="1">IF(calculator!$I$5="",IF(FALSE,SMALL(IF(EY19=EY2:EY9,ROW(EY2:EY9)-1),1),MATCH(EY19,EY2:EY9,0)),"")</f>
        <v>#NAME?</v>
      </c>
      <c r="EZ27" s="17" t="e">
        <f t="array" aca="1" ref="EZ27" ca="1">IF(calculator!$I$5="",IF(FALSE,SMALL(IF(EZ19=EZ2:EZ9,ROW(EZ2:EZ9)-1),1),MATCH(EZ19,EZ2:EZ9,0)),"")</f>
        <v>#NAME?</v>
      </c>
      <c r="FA27" s="17" t="e">
        <f t="array" aca="1" ref="FA27" ca="1">IF(calculator!$I$5="",IF(FALSE,SMALL(IF(FA19=FA2:FA9,ROW(FA2:FA9)-1),1),MATCH(FA19,FA2:FA9,0)),"")</f>
        <v>#NAME?</v>
      </c>
      <c r="FB27" s="17" t="e">
        <f t="array" aca="1" ref="FB27" ca="1">IF(calculator!$I$5="",IF(FALSE,SMALL(IF(FB19=FB2:FB9,ROW(FB2:FB9)-1),1),MATCH(FB19,FB2:FB9,0)),"")</f>
        <v>#NAME?</v>
      </c>
    </row>
    <row r="28" spans="1:158">
      <c r="A28" s="80" t="str">
        <v>ChallengerDominiel</v>
      </c>
      <c r="B28" s="142" t="e">
        <f ca="1"/>
        <v>#NAME?</v>
      </c>
      <c r="D28" s="23" t="s">
        <v>62</v>
      </c>
      <c r="E28" t="e">
        <f t="shared" ca="1" si="1"/>
        <v>#NAME?</v>
      </c>
      <c r="F28" s="143">
        <f t="array" ref="F28">IF(calculator!$I$5="",INDEX(VeryBigTable,MATCH(F$1,VeryBigTableHeroes,0),MATCH(INDEX(ChatList,MATCH($D28,ChatHeroList,0),1),VeryBigTableChatRow)),"")</f>
        <v>2</v>
      </c>
      <c r="G28" s="143">
        <f t="array" ref="G28">IF(calculator!$I$5="",INDEX(VeryBigTable,MATCH(G$1,VeryBigTableHeroes,0),MATCH(INDEX(ChatList,MATCH($D28,ChatHeroList,0),1),VeryBigTableChatRow)),"")</f>
        <v>-3</v>
      </c>
      <c r="H28" s="143">
        <f t="array" ref="H28">IF(calculator!$I$5="",INDEX(VeryBigTable,MATCH(H$1,VeryBigTableHeroes,0),MATCH(INDEX(ChatList,MATCH($D28,ChatHeroList,0),1),VeryBigTableChatRow)),"")</f>
        <v>3</v>
      </c>
      <c r="I28" s="143">
        <f>IF(calculator!$I$5="",SUM(F28:H28),"")</f>
        <v>2</v>
      </c>
      <c r="J28" s="23" t="s">
        <v>62</v>
      </c>
      <c r="K28" s="23" t="e">
        <f t="shared" ca="1" si="2"/>
        <v>#NAME?</v>
      </c>
      <c r="L28" s="23">
        <f t="array" ref="L28">IF(calculator!$I$5="",INDEX(VeryBigTable,MATCH(L$1,VeryBigTableHeroes,0),MATCH(INDEX(ChatList,MATCH($J28,ChatHeroList,0),2),VeryBigTableChatRow)),"")</f>
        <v>7</v>
      </c>
      <c r="M28" s="23">
        <f t="array" ref="M28">IF(calculator!$I$5="",INDEX(VeryBigTable,MATCH(M$1,VeryBigTableHeroes,0),MATCH(INDEX(ChatList,MATCH($J28,ChatHeroList,0),2),VeryBigTableChatRow)),"")</f>
        <v>5</v>
      </c>
      <c r="N28" s="23">
        <f t="array" ref="N28">IF(calculator!$I$5="",INDEX(VeryBigTable,MATCH(N$1,VeryBigTableHeroes,0),MATCH(INDEX(ChatList,MATCH($J28,ChatHeroList,0),2),VeryBigTableChatRow)),"")</f>
        <v>3</v>
      </c>
      <c r="O28" s="23">
        <f>IF(calculator!$I$5="",SUM(L28:N28),"")</f>
        <v>15</v>
      </c>
      <c r="P28" s="149" t="s">
        <v>139</v>
      </c>
      <c r="Q28" s="125" t="e">
        <f ca="1">_xludf.CONCAT(P28,"1")</f>
        <v>#NAME?</v>
      </c>
      <c r="R28" s="149">
        <f t="array" ref="R28">IF(calculator!$I$5="",INDEX(VeryBigTable,MATCH(R$1,VeryBigTableHeroes,0),MATCH(INDEX(ChatList,MATCH($P28,ChatHeroList,0),1),VeryBigTableChatRow)),"")</f>
        <v>2</v>
      </c>
      <c r="S28" s="149">
        <f t="array" ref="S28">IF(calculator!$I$5="",INDEX(VeryBigTable,MATCH(S$1,VeryBigTableHeroes,0),MATCH(INDEX(ChatList,MATCH($P28,ChatHeroList,0),1),VeryBigTableChatRow)),"")</f>
        <v>-3</v>
      </c>
      <c r="T28" s="149">
        <f t="array" ref="T28">IF(calculator!$I$5="",INDEX(VeryBigTable,MATCH(T$1,VeryBigTableHeroes,0),MATCH(INDEX(ChatList,MATCH($P28,ChatHeroList,0),1),VeryBigTableChatRow)),"")</f>
        <v>3</v>
      </c>
      <c r="U28" s="149">
        <f>IF(calculator!$I$5="",SUM(R28:T28),"")</f>
        <v>2</v>
      </c>
      <c r="W28" s="190" t="s">
        <v>212</v>
      </c>
      <c r="X28" s="190" t="s">
        <v>568</v>
      </c>
      <c r="Y28" s="187">
        <v>23</v>
      </c>
      <c r="Z28" s="185" t="s">
        <v>569</v>
      </c>
      <c r="AA28" s="185">
        <v>11</v>
      </c>
      <c r="AE28" s="182"/>
      <c r="AG28" s="28" t="s">
        <v>598</v>
      </c>
      <c r="AI28" s="134" t="str">
        <f t="shared" si="0"/>
        <v/>
      </c>
      <c r="AJ28" s="5"/>
      <c r="AK28" s="17" t="e">
        <f t="array" aca="1" ref="AK28" ca="1">IF(calculator!$I$5="",IF(AK23,SMALL(IF(AK20=AK2:AK9,ROW(AK2:AK9)-1),2),MATCH(AK20,AK2:AK9,0)),"")</f>
        <v>#NAME?</v>
      </c>
      <c r="AL28" s="17" t="e">
        <f t="array" aca="1" ref="AL28" ca="1">IF(calculator!$I$5="",IF(AL23,SMALL(IF(AL20=AL2:AL9,ROW(AL2:AL9)-1),2),MATCH(AL20,AL2:AL9,0)),"")</f>
        <v>#NAME?</v>
      </c>
      <c r="AM28" s="17" t="e">
        <f t="array" aca="1" ref="AM28" ca="1">IF(calculator!$I$5="",IF(AM23,SMALL(IF(AM20=AM2:AM9,ROW(AM2:AM9)-1),2),MATCH(AM20,AM2:AM9,0)),"")</f>
        <v>#NAME?</v>
      </c>
      <c r="AN28" s="17" t="e">
        <f t="array" aca="1" ref="AN28" ca="1">IF(calculator!$I$5="",IF(AN23,SMALL(IF(AN20=AN2:AN9,ROW(AN2:AN9)-1),2),MATCH(AN20,AN2:AN9,0)),"")</f>
        <v>#NAME?</v>
      </c>
      <c r="AO28" s="17" t="e">
        <f t="array" aca="1" ref="AO28" ca="1">IF(calculator!$I$5="",IF(AO23,SMALL(IF(AO20=AO2:AO9,ROW(AO2:AO9)-1),2),MATCH(AO20,AO2:AO9,0)),"")</f>
        <v>#NAME?</v>
      </c>
      <c r="AP28" s="17" t="e">
        <f t="array" aca="1" ref="AP28" ca="1">IF(calculator!$I$5="",IF(AP23,SMALL(IF(AP20=AP2:AP9,ROW(AP2:AP9)-1),2),MATCH(AP20,AP2:AP9,0)),"")</f>
        <v>#NAME?</v>
      </c>
      <c r="AQ28" s="17" t="e">
        <f t="array" aca="1" ref="AQ28" ca="1">IF(calculator!$I$5="",IF(AQ23,SMALL(IF(AQ20=AQ2:AQ9,ROW(AQ2:AQ9)-1),2),MATCH(AQ20,AQ2:AQ9,0)),"")</f>
        <v>#NAME?</v>
      </c>
      <c r="AR28" s="17" t="e">
        <f t="array" aca="1" ref="AR28" ca="1">IF(calculator!$I$5="",IF(AR23,SMALL(IF(AR20=AR2:AR9,ROW(AR2:AR9)-1),2),MATCH(AR20,AR2:AR9,0)),"")</f>
        <v>#NAME?</v>
      </c>
      <c r="AS28" s="17" t="e">
        <f t="array" aca="1" ref="AS28" ca="1">IF(calculator!$I$5="",IF(AS23,SMALL(IF(AS20=AS2:AS9,ROW(AS2:AS9)-1),2),MATCH(AS20,AS2:AS9,0)),"")</f>
        <v>#NAME?</v>
      </c>
      <c r="AT28" s="17" t="e">
        <f t="array" aca="1" ref="AT28" ca="1">IF(calculator!$I$5="",IF(AT23,SMALL(IF(AT20=AT2:AT9,ROW(AT2:AT9)-1),2),MATCH(AT20,AT2:AT9,0)),"")</f>
        <v>#NAME?</v>
      </c>
      <c r="AU28" s="17" t="e">
        <f t="array" aca="1" ref="AU28" ca="1">IF(calculator!$I$5="",IF(AU23,SMALL(IF(AU20=AU2:AU9,ROW(AU2:AU9)-1),2),MATCH(AU20,AU2:AU9,0)),"")</f>
        <v>#NAME?</v>
      </c>
      <c r="AV28" s="17" t="e">
        <f t="array" aca="1" ref="AV28" ca="1">IF(calculator!$I$5="",IF(AV23,SMALL(IF(AV20=AV2:AV9,ROW(AV2:AV9)-1),2),MATCH(AV20,AV2:AV9,0)),"")</f>
        <v>#NAME?</v>
      </c>
      <c r="AW28" s="17" t="e">
        <f t="array" aca="1" ref="AW28" ca="1">IF(calculator!$I$5="",IF(AW23,SMALL(IF(AW20=AW2:AW9,ROW(AW2:AW9)-1),2),MATCH(AW20,AW2:AW9,0)),"")</f>
        <v>#NAME?</v>
      </c>
      <c r="AX28" s="17" t="e">
        <f t="array" aca="1" ref="AX28" ca="1">IF(calculator!$I$5="",IF(AX23,SMALL(IF(AX20=AX2:AX9,ROW(AX2:AX9)-1),2),MATCH(AX20,AX2:AX9,0)),"")</f>
        <v>#NAME?</v>
      </c>
      <c r="AY28" s="17" t="e">
        <f t="array" aca="1" ref="AY28" ca="1">IF(calculator!$I$5="",IF(AY23,SMALL(IF(AY20=AY2:AY9,ROW(AY2:AY9)-1),2),MATCH(AY20,AY2:AY9,0)),"")</f>
        <v>#NAME?</v>
      </c>
      <c r="AZ28" s="17" t="e">
        <f t="array" aca="1" ref="AZ28" ca="1">IF(calculator!$I$5="",IF(AZ23,SMALL(IF(AZ20=AZ2:AZ9,ROW(AZ2:AZ9)-1),2),MATCH(AZ20,AZ2:AZ9,0)),"")</f>
        <v>#NAME?</v>
      </c>
      <c r="BA28" s="17" t="e">
        <f t="array" aca="1" ref="BA28" ca="1">IF(calculator!$I$5="",IF(BA23,SMALL(IF(BA20=BA2:BA9,ROW(BA2:BA9)-1),2),MATCH(BA20,BA2:BA9,0)),"")</f>
        <v>#NAME?</v>
      </c>
      <c r="BB28" s="17" t="e">
        <f t="array" aca="1" ref="BB28" ca="1">IF(calculator!$I$5="",IF(BB23,SMALL(IF(BB20=BB2:BB9,ROW(BB2:BB9)-1),2),MATCH(BB20,BB2:BB9,0)),"")</f>
        <v>#NAME?</v>
      </c>
      <c r="BC28" s="17" t="e">
        <f t="array" aca="1" ref="BC28" ca="1">IF(calculator!$I$5="",IF(BC23,SMALL(IF(BC20=BC2:BC9,ROW(BC2:BC9)-1),2),MATCH(BC20,BC2:BC9,0)),"")</f>
        <v>#NAME?</v>
      </c>
      <c r="BD28" s="17" t="e">
        <f t="array" aca="1" ref="BD28" ca="1">IF(calculator!$I$5="",IF(BD23,SMALL(IF(BD20=BD2:BD9,ROW(BD2:BD9)-1),2),MATCH(BD20,BD2:BD9,0)),"")</f>
        <v>#NAME?</v>
      </c>
      <c r="BE28" s="17" t="e">
        <f t="array" aca="1" ref="BE28" ca="1">IF(calculator!$I$5="",IF(BE23,SMALL(IF(BE20=BE2:BE9,ROW(BE2:BE9)-1),2),MATCH(BE20,BE2:BE9,0)),"")</f>
        <v>#NAME?</v>
      </c>
      <c r="BF28" s="17" t="e">
        <f t="array" aca="1" ref="BF28" ca="1">IF(calculator!$I$5="",IF(BF23,SMALL(IF(BF20=BF2:BF9,ROW(BF2:BF9)-1),2),MATCH(BF20,BF2:BF9,0)),"")</f>
        <v>#NAME?</v>
      </c>
      <c r="BG28" s="17" t="e">
        <f t="array" aca="1" ref="BG28" ca="1">IF(calculator!$I$5="",IF(BG23,SMALL(IF(BG20=BG2:BG9,ROW(BG2:BG9)-1),2),MATCH(BG20,BG2:BG9,0)),"")</f>
        <v>#NAME?</v>
      </c>
      <c r="BH28" s="17" t="e">
        <f t="array" aca="1" ref="BH28" ca="1">IF(calculator!$I$5="",IF(BH23,SMALL(IF(BH20=BH2:BH9,ROW(BH2:BH9)-1),2),MATCH(BH20,BH2:BH9,0)),"")</f>
        <v>#NAME?</v>
      </c>
      <c r="BI28" s="17" t="e">
        <f t="array" aca="1" ref="BI28" ca="1">IF(calculator!$I$5="",IF(BI23,SMALL(IF(BI20=BI2:BI9,ROW(BI2:BI9)-1),2),MATCH(BI20,BI2:BI9,0)),"")</f>
        <v>#NAME?</v>
      </c>
      <c r="BJ28" s="17" t="e">
        <f t="array" aca="1" ref="BJ28" ca="1">IF(calculator!$I$5="",IF(BJ23,SMALL(IF(BJ20=BJ2:BJ9,ROW(BJ2:BJ9)-1),2),MATCH(BJ20,BJ2:BJ9,0)),"")</f>
        <v>#NAME?</v>
      </c>
      <c r="BK28" s="17" t="e">
        <f t="array" aca="1" ref="BK28" ca="1">IF(calculator!$I$5="",IF(BK23,SMALL(IF(BK20=BK2:BK9,ROW(BK2:BK9)-1),2),MATCH(BK20,BK2:BK9,0)),"")</f>
        <v>#NAME?</v>
      </c>
      <c r="BL28" s="17" t="e">
        <f t="array" aca="1" ref="BL28" ca="1">IF(calculator!$I$5="",IF(BL23,SMALL(IF(BL20=BL2:BL9,ROW(BL2:BL9)-1),2),MATCH(BL20,BL2:BL9,0)),"")</f>
        <v>#NAME?</v>
      </c>
      <c r="BM28" s="17" t="e">
        <f t="array" aca="1" ref="BM28" ca="1">IF(calculator!$I$5="",IF(BM23,SMALL(IF(BM20=BM2:BM9,ROW(BM2:BM9)-1),2),MATCH(BM20,BM2:BM9,0)),"")</f>
        <v>#NAME?</v>
      </c>
      <c r="BN28" s="17" t="e">
        <f t="array" aca="1" ref="BN28" ca="1">IF(calculator!$I$5="",IF(BN23,SMALL(IF(BN20=BN2:BN9,ROW(BN2:BN9)-1),2),MATCH(BN20,BN2:BN9,0)),"")</f>
        <v>#NAME?</v>
      </c>
      <c r="BO28" s="17" t="e">
        <f t="array" aca="1" ref="BO28" ca="1">IF(calculator!$I$5="",IF(BO23,SMALL(IF(BO20=BO2:BO9,ROW(BO2:BO9)-1),2),MATCH(BO20,BO2:BO9,0)),"")</f>
        <v>#NAME?</v>
      </c>
      <c r="BP28" s="17" t="e">
        <f t="array" aca="1" ref="BP28" ca="1">IF(calculator!$I$5="",IF(BP23,SMALL(IF(BP20=BP2:BP9,ROW(BP2:BP9)-1),2),MATCH(BP20,BP2:BP9,0)),"")</f>
        <v>#NAME?</v>
      </c>
      <c r="BQ28" s="17" t="e">
        <f t="array" aca="1" ref="BQ28" ca="1">IF(calculator!$I$5="",IF(BQ23,SMALL(IF(BQ20=BQ2:BQ9,ROW(BQ2:BQ9)-1),2),MATCH(BQ20,BQ2:BQ9,0)),"")</f>
        <v>#NAME?</v>
      </c>
      <c r="BR28" s="17" t="e">
        <f t="array" aca="1" ref="BR28" ca="1">IF(calculator!$I$5="",IF(BR23,SMALL(IF(BR20=BR2:BR9,ROW(BR2:BR9)-1),2),MATCH(BR20,BR2:BR9,0)),"")</f>
        <v>#NAME?</v>
      </c>
      <c r="BS28" s="17" t="e">
        <f t="array" aca="1" ref="BS28" ca="1">IF(calculator!$I$5="",IF(BS23,SMALL(IF(BS20=BS2:BS9,ROW(BS2:BS9)-1),2),MATCH(BS20,BS2:BS9,0)),"")</f>
        <v>#NAME?</v>
      </c>
      <c r="BT28" s="17" t="e">
        <f t="array" aca="1" ref="BT28" ca="1">IF(calculator!$I$5="",IF(BT23,SMALL(IF(BT20=BT2:BT9,ROW(BT2:BT9)-1),2),MATCH(BT20,BT2:BT9,0)),"")</f>
        <v>#NAME?</v>
      </c>
      <c r="BU28" s="17" t="e">
        <f t="array" aca="1" ref="BU28" ca="1">IF(calculator!$I$5="",IF(BU23,SMALL(IF(BU20=BU2:BU9,ROW(BU2:BU9)-1),2),MATCH(BU20,BU2:BU9,0)),"")</f>
        <v>#NAME?</v>
      </c>
      <c r="BV28" s="17" t="e">
        <f t="array" aca="1" ref="BV28" ca="1">IF(calculator!$I$5="",IF(BV23,SMALL(IF(BV20=BV2:BV9,ROW(BV2:BV9)-1),2),MATCH(BV20,BV2:BV9,0)),"")</f>
        <v>#NAME?</v>
      </c>
      <c r="BW28" s="17" t="e">
        <f t="array" aca="1" ref="BW28" ca="1">IF(calculator!$I$5="",IF(BW23,SMALL(IF(BW20=BW2:BW9,ROW(BW2:BW9)-1),2),MATCH(BW20,BW2:BW9,0)),"")</f>
        <v>#NAME?</v>
      </c>
      <c r="BX28" s="17" t="e">
        <f t="array" aca="1" ref="BX28" ca="1">IF(calculator!$I$5="",IF(BX23,SMALL(IF(BX20=BX2:BX9,ROW(BX2:BX9)-1),2),MATCH(BX20,BX2:BX9,0)),"")</f>
        <v>#NAME?</v>
      </c>
      <c r="BY28" s="17" t="e">
        <f t="array" aca="1" ref="BY28" ca="1">IF(calculator!$I$5="",IF(BY23,SMALL(IF(BY20=BY2:BY9,ROW(BY2:BY9)-1),2),MATCH(BY20,BY2:BY9,0)),"")</f>
        <v>#NAME?</v>
      </c>
      <c r="BZ28" s="17" t="e">
        <f t="array" aca="1" ref="BZ28" ca="1">IF(calculator!$I$5="",IF(BZ23,SMALL(IF(BZ20=BZ2:BZ9,ROW(BZ2:BZ9)-1),2),MATCH(BZ20,BZ2:BZ9,0)),"")</f>
        <v>#NAME?</v>
      </c>
      <c r="CA28" s="17" t="e">
        <f t="array" aca="1" ref="CA28" ca="1">IF(calculator!$I$5="",IF(CA23,SMALL(IF(CA20=CA2:CA9,ROW(CA2:CA9)-1),2),MATCH(CA20,CA2:CA9,0)),"")</f>
        <v>#NAME?</v>
      </c>
      <c r="CB28" s="17" t="e">
        <f t="array" aca="1" ref="CB28" ca="1">IF(calculator!$I$5="",IF(CB23,SMALL(IF(CB20=CB2:CB9,ROW(CB2:CB9)-1),2),MATCH(CB20,CB2:CB9,0)),"")</f>
        <v>#NAME?</v>
      </c>
      <c r="CC28" s="17" t="e">
        <f t="array" aca="1" ref="CC28" ca="1">IF(calculator!$I$5="",IF(CC23,SMALL(IF(CC20=CC2:CC9,ROW(CC2:CC9)-1),2),MATCH(CC20,CC2:CC9,0)),"")</f>
        <v>#NAME?</v>
      </c>
      <c r="CD28" s="17" t="e">
        <f t="array" aca="1" ref="CD28" ca="1">IF(calculator!$I$5="",IF(CD23,SMALL(IF(CD20=CD2:CD9,ROW(CD2:CD9)-1),2),MATCH(CD20,CD2:CD9,0)),"")</f>
        <v>#NAME?</v>
      </c>
      <c r="CE28" s="17" t="e">
        <f t="array" aca="1" ref="CE28" ca="1">IF(calculator!$I$5="",IF(CE23,SMALL(IF(CE20=CE2:CE9,ROW(CE2:CE9)-1),2),MATCH(CE20,CE2:CE9,0)),"")</f>
        <v>#NAME?</v>
      </c>
      <c r="CF28" s="17" t="e">
        <f t="array" aca="1" ref="CF28" ca="1">IF(calculator!$I$5="",IF(CF23,SMALL(IF(CF20=CF2:CF9,ROW(CF2:CF9)-1),2),MATCH(CF20,CF2:CF9,0)),"")</f>
        <v>#NAME?</v>
      </c>
      <c r="CG28" s="17" t="e">
        <f t="array" aca="1" ref="CG28" ca="1">IF(calculator!$I$5="",IF(CG23,SMALL(IF(CG20=CG2:CG9,ROW(CG2:CG9)-1),2),MATCH(CG20,CG2:CG9,0)),"")</f>
        <v>#NAME?</v>
      </c>
      <c r="CH28" s="17" t="e">
        <f t="array" aca="1" ref="CH28" ca="1">IF(calculator!$I$5="",IF(CH23,SMALL(IF(CH20=CH2:CH9,ROW(CH2:CH9)-1),2),MATCH(CH20,CH2:CH9,0)),"")</f>
        <v>#NAME?</v>
      </c>
      <c r="CI28" s="17" t="e">
        <f t="array" aca="1" ref="CI28" ca="1">IF(calculator!$I$5="",IF(CI23,SMALL(IF(CI20=CI2:CI9,ROW(CI2:CI9)-1),2),MATCH(CI20,CI2:CI9,0)),"")</f>
        <v>#NAME?</v>
      </c>
      <c r="CJ28" s="17" t="e">
        <f t="array" aca="1" ref="CJ28" ca="1">IF(calculator!$I$5="",IF(CJ23,SMALL(IF(CJ20=CJ2:CJ9,ROW(CJ2:CJ9)-1),2),MATCH(CJ20,CJ2:CJ9,0)),"")</f>
        <v>#NAME?</v>
      </c>
      <c r="CK28" s="17" t="e">
        <f t="array" aca="1" ref="CK28" ca="1">IF(calculator!$I$5="",IF(CK23,SMALL(IF(CK20=CK2:CK9,ROW(CK2:CK9)-1),2),MATCH(CK20,CK2:CK9,0)),"")</f>
        <v>#NAME?</v>
      </c>
      <c r="CL28" s="17" t="e">
        <f t="array" aca="1" ref="CL28" ca="1">IF(calculator!$I$5="",IF(CL23,SMALL(IF(CL20=CL2:CL9,ROW(CL2:CL9)-1),2),MATCH(CL20,CL2:CL9,0)),"")</f>
        <v>#NAME?</v>
      </c>
      <c r="CM28" s="17" t="e">
        <f t="array" aca="1" ref="CM28" ca="1">IF(calculator!$I$5="",IF(CM23,SMALL(IF(CM20=CM2:CM9,ROW(CM2:CM9)-1),2),MATCH(CM20,CM2:CM9,0)),"")</f>
        <v>#NAME?</v>
      </c>
      <c r="CN28" s="17" t="e">
        <f t="array" aca="1" ref="CN28" ca="1">IF(calculator!$I$5="",IF(CN23,SMALL(IF(CN20=CN2:CN9,ROW(CN2:CN9)-1),2),MATCH(CN20,CN2:CN9,0)),"")</f>
        <v>#NAME?</v>
      </c>
      <c r="CO28" s="17" t="e">
        <f t="array" aca="1" ref="CO28" ca="1">IF(calculator!$I$5="",IF(CO23,SMALL(IF(CO20=CO2:CO9,ROW(CO2:CO9)-1),2),MATCH(CO20,CO2:CO9,0)),"")</f>
        <v>#NAME?</v>
      </c>
      <c r="CP28" s="17" t="e">
        <f t="array" aca="1" ref="CP28" ca="1">IF(calculator!$I$5="",IF(CP23,SMALL(IF(CP20=CP2:CP9,ROW(CP2:CP9)-1),2),MATCH(CP20,CP2:CP9,0)),"")</f>
        <v>#NAME?</v>
      </c>
      <c r="CQ28" s="17" t="e">
        <f t="array" aca="1" ref="CQ28" ca="1">IF(calculator!$I$5="",IF(CQ23,SMALL(IF(CQ20=CQ2:CQ9,ROW(CQ2:CQ9)-1),2),MATCH(CQ20,CQ2:CQ9,0)),"")</f>
        <v>#NAME?</v>
      </c>
      <c r="CR28" s="17" t="e">
        <f t="array" aca="1" ref="CR28" ca="1">IF(calculator!$I$5="",IF(CR23,SMALL(IF(CR20=CR2:CR9,ROW(CR2:CR9)-1),2),MATCH(CR20,CR2:CR9,0)),"")</f>
        <v>#NAME?</v>
      </c>
      <c r="CS28" s="17" t="e">
        <f t="array" aca="1" ref="CS28" ca="1">IF(calculator!$I$5="",IF(CS23,SMALL(IF(CS20=CS2:CS9,ROW(CS2:CS9)-1),2),MATCH(CS20,CS2:CS9,0)),"")</f>
        <v>#NAME?</v>
      </c>
      <c r="CT28" s="17" t="e">
        <f t="array" aca="1" ref="CT28" ca="1">IF(calculator!$I$5="",IF(CT23,SMALL(IF(CT20=CT2:CT9,ROW(CT2:CT9)-1),2),MATCH(CT20,CT2:CT9,0)),"")</f>
        <v>#NAME?</v>
      </c>
      <c r="CU28" s="17" t="e">
        <f t="array" aca="1" ref="CU28" ca="1">IF(calculator!$I$5="",IF(CU23,SMALL(IF(CU20=CU2:CU9,ROW(CU2:CU9)-1),2),MATCH(CU20,CU2:CU9,0)),"")</f>
        <v>#NAME?</v>
      </c>
      <c r="CV28" s="17" t="e">
        <f t="array" aca="1" ref="CV28" ca="1">IF(calculator!$I$5="",IF(CV23,SMALL(IF(CV20=CV2:CV9,ROW(CV2:CV9)-1),2),MATCH(CV20,CV2:CV9,0)),"")</f>
        <v>#NAME?</v>
      </c>
      <c r="CW28" s="17" t="e">
        <f t="array" aca="1" ref="CW28" ca="1">IF(calculator!$I$5="",IF(CW23,SMALL(IF(CW20=CW2:CW9,ROW(CW2:CW9)-1),2),MATCH(CW20,CW2:CW9,0)),"")</f>
        <v>#NAME?</v>
      </c>
      <c r="CX28" s="17" t="e">
        <f t="array" aca="1" ref="CX28" ca="1">IF(calculator!$I$5="",IF(CX23,SMALL(IF(CX20=CX2:CX9,ROW(CX2:CX9)-1),2),MATCH(CX20,CX2:CX9,0)),"")</f>
        <v>#NAME?</v>
      </c>
      <c r="CY28" s="17" t="e">
        <f t="array" aca="1" ref="CY28" ca="1">IF(calculator!$I$5="",IF(CY23,SMALL(IF(CY20=CY2:CY9,ROW(CY2:CY9)-1),2),MATCH(CY20,CY2:CY9,0)),"")</f>
        <v>#NAME?</v>
      </c>
      <c r="CZ28" s="17" t="e">
        <f t="array" aca="1" ref="CZ28" ca="1">IF(calculator!$I$5="",IF(CZ23,SMALL(IF(CZ20=CZ2:CZ9,ROW(CZ2:CZ9)-1),2),MATCH(CZ20,CZ2:CZ9,0)),"")</f>
        <v>#NAME?</v>
      </c>
      <c r="DA28" s="17" t="e">
        <f t="array" aca="1" ref="DA28" ca="1">IF(calculator!$I$5="",IF(DA23,SMALL(IF(DA20=DA2:DA9,ROW(DA2:DA9)-1),2),MATCH(DA20,DA2:DA9,0)),"")</f>
        <v>#NAME?</v>
      </c>
      <c r="DB28" s="17" t="e">
        <f t="array" aca="1" ref="DB28" ca="1">IF(calculator!$I$5="",IF(DB23,SMALL(IF(DB20=DB2:DB9,ROW(DB2:DB9)-1),2),MATCH(DB20,DB2:DB9,0)),"")</f>
        <v>#NAME?</v>
      </c>
      <c r="DC28" s="17" t="e">
        <f t="array" aca="1" ref="DC28" ca="1">IF(calculator!$I$5="",IF(DC23,SMALL(IF(DC20=DC2:DC9,ROW(DC2:DC9)-1),2),MATCH(DC20,DC2:DC9,0)),"")</f>
        <v>#NAME?</v>
      </c>
      <c r="DD28" s="17" t="e">
        <f t="array" aca="1" ref="DD28" ca="1">IF(calculator!$I$5="",IF(DD23,SMALL(IF(DD20=DD2:DD9,ROW(DD2:DD9)-1),2),MATCH(DD20,DD2:DD9,0)),"")</f>
        <v>#NAME?</v>
      </c>
      <c r="DE28" s="17" t="e">
        <f t="array" aca="1" ref="DE28" ca="1">IF(calculator!$I$5="",IF(DE23,SMALL(IF(DE20=DE2:DE9,ROW(DE2:DE9)-1),2),MATCH(DE20,DE2:DE9,0)),"")</f>
        <v>#NAME?</v>
      </c>
      <c r="DF28" s="17" t="e">
        <f t="array" aca="1" ref="DF28" ca="1">IF(calculator!$I$5="",IF(DF23,SMALL(IF(DF20=DF2:DF9,ROW(DF2:DF9)-1),2),MATCH(DF20,DF2:DF9,0)),"")</f>
        <v>#NAME?</v>
      </c>
      <c r="DG28" s="17" t="e">
        <f t="array" aca="1" ref="DG28" ca="1">IF(calculator!$I$5="",IF(DG23,SMALL(IF(DG20=DG2:DG9,ROW(DG2:DG9)-1),2),MATCH(DG20,DG2:DG9,0)),"")</f>
        <v>#NAME?</v>
      </c>
      <c r="DH28" s="17" t="e">
        <f t="array" aca="1" ref="DH28" ca="1">IF(calculator!$I$5="",IF(DH23,SMALL(IF(DH20=DH2:DH9,ROW(DH2:DH9)-1),2),MATCH(DH20,DH2:DH9,0)),"")</f>
        <v>#NAME?</v>
      </c>
      <c r="DI28" s="17" t="e">
        <f t="array" aca="1" ref="DI28" ca="1">IF(calculator!$I$5="",IF(DI23,SMALL(IF(DI20=DI2:DI9,ROW(DI2:DI9)-1),2),MATCH(DI20,DI2:DI9,0)),"")</f>
        <v>#NAME?</v>
      </c>
      <c r="DJ28" s="17" t="e">
        <f t="array" aca="1" ref="DJ28" ca="1">IF(calculator!$I$5="",IF(DJ23,SMALL(IF(DJ20=DJ2:DJ9,ROW(DJ2:DJ9)-1),2),MATCH(DJ20,DJ2:DJ9,0)),"")</f>
        <v>#NAME?</v>
      </c>
      <c r="DK28" s="17" t="e">
        <f t="array" aca="1" ref="DK28" ca="1">IF(calculator!$I$5="",IF(DK23,SMALL(IF(DK20=DK2:DK9,ROW(DK2:DK9)-1),2),MATCH(DK20,DK2:DK9,0)),"")</f>
        <v>#NAME?</v>
      </c>
      <c r="DL28" s="17" t="e">
        <f t="array" aca="1" ref="DL28" ca="1">IF(calculator!$I$5="",IF(DL23,SMALL(IF(DL20=DL2:DL9,ROW(DL2:DL9)-1),2),MATCH(DL20,DL2:DL9,0)),"")</f>
        <v>#NAME?</v>
      </c>
      <c r="DM28" s="17" t="e">
        <f t="array" aca="1" ref="DM28" ca="1">IF(calculator!$I$5="",IF(DM23,SMALL(IF(DM20=DM2:DM9,ROW(DM2:DM9)-1),2),MATCH(DM20,DM2:DM9,0)),"")</f>
        <v>#NAME?</v>
      </c>
      <c r="DN28" s="17" t="e">
        <f t="array" aca="1" ref="DN28" ca="1">IF(calculator!$I$5="",IF(DN23,SMALL(IF(DN20=DN2:DN9,ROW(DN2:DN9)-1),2),MATCH(DN20,DN2:DN9,0)),"")</f>
        <v>#NAME?</v>
      </c>
      <c r="DO28" s="17" t="e">
        <f t="array" aca="1" ref="DO28" ca="1">IF(calculator!$I$5="",IF(DO23,SMALL(IF(DO20=DO2:DO9,ROW(DO2:DO9)-1),2),MATCH(DO20,DO2:DO9,0)),"")</f>
        <v>#NAME?</v>
      </c>
      <c r="DP28" s="17" t="e">
        <f t="array" aca="1" ref="DP28" ca="1">IF(calculator!$I$5="",IF(DP23,SMALL(IF(DP20=DP2:DP9,ROW(DP2:DP9)-1),2),MATCH(DP20,DP2:DP9,0)),"")</f>
        <v>#NAME?</v>
      </c>
      <c r="DQ28" s="17" t="e">
        <f t="array" aca="1" ref="DQ28" ca="1">IF(calculator!$I$5="",IF(DQ23,SMALL(IF(DQ20=DQ2:DQ9,ROW(DQ2:DQ9)-1),2),MATCH(DQ20,DQ2:DQ9,0)),"")</f>
        <v>#NAME?</v>
      </c>
      <c r="DR28" s="17" t="e">
        <f t="array" aca="1" ref="DR28" ca="1">IF(calculator!$I$5="",IF(DR23,SMALL(IF(DR20=DR2:DR9,ROW(DR2:DR9)-1),2),MATCH(DR20,DR2:DR9,0)),"")</f>
        <v>#NAME?</v>
      </c>
      <c r="DS28" s="17" t="e">
        <f t="array" aca="1" ref="DS28" ca="1">IF(calculator!$I$5="",IF(DS23,SMALL(IF(DS20=DS2:DS9,ROW(DS2:DS9)-1),2),MATCH(DS20,DS2:DS9,0)),"")</f>
        <v>#NAME?</v>
      </c>
      <c r="DT28" s="17" t="e">
        <f t="array" aca="1" ref="DT28" ca="1">IF(calculator!$I$5="",IF(DT23,SMALL(IF(DT20=DT2:DT9,ROW(DT2:DT9)-1),2),MATCH(DT20,DT2:DT9,0)),"")</f>
        <v>#NAME?</v>
      </c>
      <c r="DU28" s="17" t="e">
        <f t="array" aca="1" ref="DU28" ca="1">IF(calculator!$I$5="",IF(DU23,SMALL(IF(DU20=DU2:DU9,ROW(DU2:DU9)-1),2),MATCH(DU20,DU2:DU9,0)),"")</f>
        <v>#NAME?</v>
      </c>
      <c r="DV28" s="17" t="e">
        <f t="array" aca="1" ref="DV28" ca="1">IF(calculator!$I$5="",IF(DV23,SMALL(IF(DV20=DV2:DV9,ROW(DV2:DV9)-1),2),MATCH(DV20,DV2:DV9,0)),"")</f>
        <v>#NAME?</v>
      </c>
      <c r="DW28" s="17" t="e">
        <f t="array" aca="1" ref="DW28" ca="1">IF(calculator!$I$5="",IF(DW23,SMALL(IF(DW20=DW2:DW9,ROW(DW2:DW9)-1),2),MATCH(DW20,DW2:DW9,0)),"")</f>
        <v>#NAME?</v>
      </c>
      <c r="DX28" s="17" t="e">
        <f t="array" aca="1" ref="DX28" ca="1">IF(calculator!$I$5="",IF(DX23,SMALL(IF(DX20=DX2:DX9,ROW(DX2:DX9)-1),2),MATCH(DX20,DX2:DX9,0)),"")</f>
        <v>#NAME?</v>
      </c>
      <c r="DY28" s="17" t="e">
        <f t="array" aca="1" ref="DY28" ca="1">IF(calculator!$I$5="",IF(DY23,SMALL(IF(DY20=DY2:DY9,ROW(DY2:DY9)-1),2),MATCH(DY20,DY2:DY9,0)),"")</f>
        <v>#NAME?</v>
      </c>
      <c r="DZ28" s="17" t="e">
        <f t="array" aca="1" ref="DZ28" ca="1">IF(calculator!$I$5="",IF(DZ23,SMALL(IF(DZ20=DZ2:DZ9,ROW(DZ2:DZ9)-1),2),MATCH(DZ20,DZ2:DZ9,0)),"")</f>
        <v>#NAME?</v>
      </c>
      <c r="EA28" s="17" t="e">
        <f t="array" aca="1" ref="EA28" ca="1">IF(calculator!$I$5="",IF(EA23,SMALL(IF(EA20=EA2:EA9,ROW(EA2:EA9)-1),2),MATCH(EA20,EA2:EA9,0)),"")</f>
        <v>#NAME?</v>
      </c>
      <c r="EB28" s="17" t="e">
        <f t="array" aca="1" ref="EB28" ca="1">IF(calculator!$I$5="",IF(EB23,SMALL(IF(EB20=EB2:EB9,ROW(EB2:EB9)-1),2),MATCH(EB20,EB2:EB9,0)),"")</f>
        <v>#NAME?</v>
      </c>
      <c r="EC28" s="17" t="e">
        <f t="array" aca="1" ref="EC28" ca="1">IF(calculator!$I$5="",IF(EC23,SMALL(IF(EC20=EC2:EC9,ROW(EC2:EC9)-1),2),MATCH(EC20,EC2:EC9,0)),"")</f>
        <v>#NAME?</v>
      </c>
      <c r="ED28" s="17" t="e">
        <f t="array" aca="1" ref="ED28" ca="1">IF(calculator!$I$5="",IF(ED23,SMALL(IF(ED20=ED2:ED9,ROW(ED2:ED9)-1),2),MATCH(ED20,ED2:ED9,0)),"")</f>
        <v>#NAME?</v>
      </c>
      <c r="EE28" s="17" t="e">
        <f t="array" aca="1" ref="EE28" ca="1">IF(calculator!$I$5="",IF(EE23,SMALL(IF(EE20=EE2:EE9,ROW(EE2:EE9)-1),2),MATCH(EE20,EE2:EE9,0)),"")</f>
        <v>#NAME?</v>
      </c>
      <c r="EF28" s="17" t="e">
        <f t="array" aca="1" ref="EF28" ca="1">IF(calculator!$I$5="",IF(EF23,SMALL(IF(EF20=EF2:EF9,ROW(EF2:EF9)-1),2),MATCH(EF20,EF2:EF9,0)),"")</f>
        <v>#NAME?</v>
      </c>
      <c r="EG28" s="17" t="e">
        <f t="array" aca="1" ref="EG28" ca="1">IF(calculator!$I$5="",IF(EG23,SMALL(IF(EG20=EG2:EG9,ROW(EG2:EG9)-1),2),MATCH(EG20,EG2:EG9,0)),"")</f>
        <v>#NAME?</v>
      </c>
      <c r="EH28" s="17" t="e">
        <f t="array" aca="1" ref="EH28" ca="1">IF(calculator!$I$5="",IF(EH23,SMALL(IF(EH20=EH2:EH9,ROW(EH2:EH9)-1),2),MATCH(EH20,EH2:EH9,0)),"")</f>
        <v>#NAME?</v>
      </c>
      <c r="EI28" s="17" t="e">
        <f t="array" aca="1" ref="EI28" ca="1">IF(calculator!$I$5="",IF(EI23,SMALL(IF(EI20=EI2:EI9,ROW(EI2:EI9)-1),2),MATCH(EI20,EI2:EI9,0)),"")</f>
        <v>#NAME?</v>
      </c>
      <c r="EJ28" s="17" t="e">
        <f t="array" aca="1" ref="EJ28" ca="1">IF(calculator!$I$5="",IF(EJ23,SMALL(IF(EJ20=EJ2:EJ9,ROW(EJ2:EJ9)-1),2),MATCH(EJ20,EJ2:EJ9,0)),"")</f>
        <v>#NAME?</v>
      </c>
      <c r="EK28" s="17" t="e">
        <f t="array" aca="1" ref="EK28" ca="1">IF(calculator!$I$5="",IF(EK23,SMALL(IF(EK20=EK2:EK9,ROW(EK2:EK9)-1),2),MATCH(EK20,EK2:EK9,0)),"")</f>
        <v>#NAME?</v>
      </c>
      <c r="EL28" s="17" t="e">
        <f t="array" aca="1" ref="EL28" ca="1">IF(calculator!$I$5="",IF(EL23,SMALL(IF(EL20=EL2:EL9,ROW(EL2:EL9)-1),2),MATCH(EL20,EL2:EL9,0)),"")</f>
        <v>#NAME?</v>
      </c>
      <c r="EM28" s="17" t="e">
        <f t="array" aca="1" ref="EM28" ca="1">IF(calculator!$I$5="",IF(EM23,SMALL(IF(EM20=EM2:EM9,ROW(EM2:EM9)-1),2),MATCH(EM20,EM2:EM9,0)),"")</f>
        <v>#NAME?</v>
      </c>
      <c r="EN28" s="17" t="e">
        <f t="array" aca="1" ref="EN28" ca="1">IF(calculator!$I$5="",IF(EN23,SMALL(IF(EN20=EN2:EN9,ROW(EN2:EN9)-1),2),MATCH(EN20,EN2:EN9,0)),"")</f>
        <v>#NAME?</v>
      </c>
      <c r="EO28" s="17" t="e">
        <f t="array" aca="1" ref="EO28" ca="1">IF(calculator!$I$5="",IF(EO23,SMALL(IF(EO20=EO2:EO9,ROW(EO2:EO9)-1),2),MATCH(EO20,EO2:EO9,0)),"")</f>
        <v>#NAME?</v>
      </c>
      <c r="EP28" s="17" t="e">
        <f t="array" aca="1" ref="EP28" ca="1">IF(calculator!$I$5="",IF(EP23,SMALL(IF(EP20=EP2:EP9,ROW(EP2:EP9)-1),2),MATCH(EP20,EP2:EP9,0)),"")</f>
        <v>#NAME?</v>
      </c>
      <c r="EQ28" s="17" t="e">
        <f t="array" aca="1" ref="EQ28" ca="1">IF(calculator!$I$5="",IF(EQ23,SMALL(IF(EQ20=EQ2:EQ9,ROW(EQ2:EQ9)-1),2),MATCH(EQ20,EQ2:EQ9,0)),"")</f>
        <v>#NAME?</v>
      </c>
      <c r="ER28" s="17" t="e">
        <f t="array" aca="1" ref="ER28" ca="1">IF(calculator!$I$5="",IF(ER23,SMALL(IF(ER20=ER2:ER9,ROW(ER2:ER9)-1),2),MATCH(ER20,ER2:ER9,0)),"")</f>
        <v>#NAME?</v>
      </c>
      <c r="ES28" s="17" t="e">
        <f t="array" aca="1" ref="ES28" ca="1">IF(calculator!$I$5="",IF(ES23,SMALL(IF(ES20=ES2:ES9,ROW(ES2:ES9)-1),2),MATCH(ES20,ES2:ES9,0)),"")</f>
        <v>#NAME?</v>
      </c>
      <c r="ET28" s="17" t="e">
        <f t="array" aca="1" ref="ET28" ca="1">IF(calculator!$I$5="",IF(ET23,SMALL(IF(ET20=ET2:ET9,ROW(ET2:ET9)-1),2),MATCH(ET20,ET2:ET9,0)),"")</f>
        <v>#NAME?</v>
      </c>
      <c r="EU28" s="17" t="e">
        <f t="array" aca="1" ref="EU28" ca="1">IF(calculator!$I$5="",IF(EU23,SMALL(IF(EU20=EU2:EU9,ROW(EU2:EU9)-1),2),MATCH(EU20,EU2:EU9,0)),"")</f>
        <v>#NAME?</v>
      </c>
      <c r="EV28" s="17" t="e">
        <f t="array" aca="1" ref="EV28" ca="1">IF(calculator!$I$5="",IF(EV23,SMALL(IF(EV20=EV2:EV9,ROW(EV2:EV9)-1),2),MATCH(EV20,EV2:EV9,0)),"")</f>
        <v>#NAME?</v>
      </c>
      <c r="EW28" s="17" t="e">
        <f t="array" aca="1" ref="EW28" ca="1">IF(calculator!$I$5="",IF(EW23,SMALL(IF(EW20=EW2:EW9,ROW(EW2:EW9)-1),2),MATCH(EW20,EW2:EW9,0)),"")</f>
        <v>#NAME?</v>
      </c>
      <c r="EX28" s="17" t="e">
        <f t="array" aca="1" ref="EX28" ca="1">IF(calculator!$I$5="",IF(EX23,SMALL(IF(EX20=EX2:EX9,ROW(EX2:EX9)-1),2),MATCH(EX20,EX2:EX9,0)),"")</f>
        <v>#NAME?</v>
      </c>
      <c r="EY28" s="17" t="e">
        <f t="array" aca="1" ref="EY28" ca="1">IF(calculator!$I$5="",IF(EY23,SMALL(IF(EY20=EY2:EY9,ROW(EY2:EY9)-1),2),MATCH(EY20,EY2:EY9,0)),"")</f>
        <v>#NAME?</v>
      </c>
      <c r="EZ28" s="17" t="e">
        <f t="array" aca="1" ref="EZ28" ca="1">IF(calculator!$I$5="",IF(EZ23,SMALL(IF(EZ20=EZ2:EZ9,ROW(EZ2:EZ9)-1),2),MATCH(EZ20,EZ2:EZ9,0)),"")</f>
        <v>#NAME?</v>
      </c>
      <c r="FA28" s="17" t="e">
        <f t="array" aca="1" ref="FA28" ca="1">IF(calculator!$I$5="",IF(FA23,SMALL(IF(FA20=FA2:FA9,ROW(FA2:FA9)-1),2),MATCH(FA20,FA2:FA9,0)),"")</f>
        <v>#NAME?</v>
      </c>
      <c r="FB28" s="17" t="e">
        <f t="array" aca="1" ref="FB28" ca="1">IF(calculator!$I$5="",IF(FB23,SMALL(IF(FB20=FB2:FB9,ROW(FB2:FB9)-1),2),MATCH(FB20,FB2:FB9,0)),"")</f>
        <v>#NAME?</v>
      </c>
    </row>
    <row r="29" spans="1:158">
      <c r="A29" s="80" t="str">
        <v>Charlotte</v>
      </c>
      <c r="B29" s="142" t="e">
        <f ca="1"/>
        <v>#NAME?</v>
      </c>
      <c r="D29" s="23" t="s">
        <v>169</v>
      </c>
      <c r="E29" t="e">
        <f t="shared" ca="1" si="1"/>
        <v>#NAME?</v>
      </c>
      <c r="F29" s="143">
        <f t="array" ref="F29">IF(calculator!$I$5="",INDEX(VeryBigTable,MATCH(F$1,VeryBigTableHeroes,0),MATCH(INDEX(ChatList,MATCH($D29,ChatHeroList,0),1),VeryBigTableChatRow)),"")</f>
        <v>4</v>
      </c>
      <c r="G29" s="143">
        <f t="array" ref="G29">IF(calculator!$I$5="",INDEX(VeryBigTable,MATCH(G$1,VeryBigTableHeroes,0),MATCH(INDEX(ChatList,MATCH($D29,ChatHeroList,0),1),VeryBigTableChatRow)),"")</f>
        <v>4</v>
      </c>
      <c r="H29" s="143">
        <f t="array" ref="H29">IF(calculator!$I$5="",INDEX(VeryBigTable,MATCH(H$1,VeryBigTableHeroes,0),MATCH(INDEX(ChatList,MATCH($D29,ChatHeroList,0),1),VeryBigTableChatRow)),"")</f>
        <v>5</v>
      </c>
      <c r="I29" s="143">
        <f>IF(calculator!$I$5="",SUM(F29:H29),"")</f>
        <v>13</v>
      </c>
      <c r="J29" s="23" t="s">
        <v>169</v>
      </c>
      <c r="K29" s="23" t="e">
        <f t="shared" ca="1" si="2"/>
        <v>#NAME?</v>
      </c>
      <c r="L29" s="23" t="e">
        <f t="array" ref="L29">IF(calculator!$I$5="",INDEX(VeryBigTable,MATCH(L$1,VeryBigTableHeroes,0),MATCH(INDEX(ChatList,MATCH($J29,ChatHeroList,0),2),VeryBigTableChatRow)),"")</f>
        <v>#N/A</v>
      </c>
      <c r="M29" s="23" t="e">
        <f t="array" ref="M29">IF(calculator!$I$5="",INDEX(VeryBigTable,MATCH(M$1,VeryBigTableHeroes,0),MATCH(INDEX(ChatList,MATCH($J29,ChatHeroList,0),2),VeryBigTableChatRow)),"")</f>
        <v>#N/A</v>
      </c>
      <c r="N29" s="23" t="e">
        <f t="array" ref="N29">IF(calculator!$I$5="",INDEX(VeryBigTable,MATCH(N$1,VeryBigTableHeroes,0),MATCH(INDEX(ChatList,MATCH($J29,ChatHeroList,0),2),VeryBigTableChatRow)),"")</f>
        <v>#N/A</v>
      </c>
      <c r="O29" s="23" t="e">
        <f>IF(calculator!$I$5="",SUM(L29:N29),"")</f>
        <v>#N/A</v>
      </c>
      <c r="P29" s="149" t="s">
        <v>139</v>
      </c>
      <c r="Q29" s="125" t="e">
        <f ca="1">_xludf.CONCAT(P29,"2")</f>
        <v>#NAME?</v>
      </c>
      <c r="R29" s="149" t="e">
        <f t="array" ref="R29">IF(calculator!$I$5="",INDEX(VeryBigTable,MATCH(R$1,VeryBigTableHeroes,0),MATCH(INDEX(ChatList,MATCH($P29,ChatHeroList,0),2),VeryBigTableChatRow)),"")</f>
        <v>#N/A</v>
      </c>
      <c r="S29" s="149" t="e">
        <f t="array" ref="S29">IF(calculator!$I$5="",INDEX(VeryBigTable,MATCH(S$1,VeryBigTableHeroes,0),MATCH(INDEX(ChatList,MATCH($P29,ChatHeroList,0),2),VeryBigTableChatRow)),"")</f>
        <v>#N/A</v>
      </c>
      <c r="T29" s="149" t="e">
        <f t="array" ref="T29">IF(calculator!$I$5="",INDEX(VeryBigTable,MATCH(T$1,VeryBigTableHeroes,0),MATCH(INDEX(ChatList,MATCH($P29,ChatHeroList,0),2),VeryBigTableChatRow)),"")</f>
        <v>#N/A</v>
      </c>
      <c r="U29" s="149" t="e">
        <f>IF(calculator!$I$5="",SUM(R29:T29),"")</f>
        <v>#N/A</v>
      </c>
      <c r="W29" s="187" t="s">
        <v>570</v>
      </c>
      <c r="X29" s="190" t="s">
        <v>571</v>
      </c>
      <c r="Y29" s="187">
        <v>15</v>
      </c>
      <c r="Z29" s="185" t="s">
        <v>572</v>
      </c>
      <c r="AA29" s="185">
        <v>11</v>
      </c>
      <c r="AB29" s="58"/>
      <c r="AC29" s="58"/>
      <c r="AD29" s="58"/>
      <c r="AE29" s="191"/>
      <c r="AF29" s="58"/>
      <c r="AG29" s="28" t="s">
        <v>598</v>
      </c>
      <c r="AH29" s="58"/>
      <c r="AI29" s="134" t="str">
        <f t="shared" si="0"/>
        <v/>
      </c>
      <c r="AJ29" s="58"/>
      <c r="AK29" s="17" t="e">
        <f t="array" aca="1" ref="AK29" ca="1">IF(calculator!$I$5="",IF(AK24,SMALL(IF(AK21=AK2:AK9,ROW(AK2:AK9)-1),1),MATCH(AK21,AK2:AK9,0)),"")</f>
        <v>#NAME?</v>
      </c>
      <c r="AL29" s="17" t="e">
        <f t="array" aca="1" ref="AL29" ca="1">IF(calculator!$I$5="",IF(AL24,SMALL(IF(AL21=AL2:AL9,ROW(AL2:AL9)-1),1),MATCH(AL21,AL2:AL9,0)),"")</f>
        <v>#NAME?</v>
      </c>
      <c r="AM29" s="17" t="e">
        <f t="array" aca="1" ref="AM29" ca="1">IF(calculator!$I$5="",IF(AM24,SMALL(IF(AM21=AM2:AM9,ROW(AM2:AM9)-1),1),MATCH(AM21,AM2:AM9,0)),"")</f>
        <v>#NAME?</v>
      </c>
      <c r="AN29" s="17" t="e">
        <f t="array" aca="1" ref="AN29" ca="1">IF(calculator!$I$5="",IF(AN24,SMALL(IF(AN21=AN2:AN9,ROW(AN2:AN9)-1),1),MATCH(AN21,AN2:AN9,0)),"")</f>
        <v>#NAME?</v>
      </c>
      <c r="AO29" s="17" t="e">
        <f t="array" aca="1" ref="AO29" ca="1">IF(calculator!$I$5="",IF(AO24,SMALL(IF(AO21=AO2:AO9,ROW(AO2:AO9)-1),1),MATCH(AO21,AO2:AO9,0)),"")</f>
        <v>#NAME?</v>
      </c>
      <c r="AP29" s="17" t="e">
        <f t="array" aca="1" ref="AP29" ca="1">IF(calculator!$I$5="",IF(AP24,SMALL(IF(AP21=AP2:AP9,ROW(AP2:AP9)-1),1),MATCH(AP21,AP2:AP9,0)),"")</f>
        <v>#NAME?</v>
      </c>
      <c r="AQ29" s="17" t="e">
        <f t="array" aca="1" ref="AQ29" ca="1">IF(calculator!$I$5="",IF(AQ24,SMALL(IF(AQ21=AQ2:AQ9,ROW(AQ2:AQ9)-1),1),MATCH(AQ21,AQ2:AQ9,0)),"")</f>
        <v>#NAME?</v>
      </c>
      <c r="AR29" s="17" t="e">
        <f t="array" aca="1" ref="AR29" ca="1">IF(calculator!$I$5="",IF(AR24,SMALL(IF(AR21=AR2:AR9,ROW(AR2:AR9)-1),1),MATCH(AR21,AR2:AR9,0)),"")</f>
        <v>#NAME?</v>
      </c>
      <c r="AS29" s="17" t="e">
        <f t="array" aca="1" ref="AS29" ca="1">IF(calculator!$I$5="",IF(AS24,SMALL(IF(AS21=AS2:AS9,ROW(AS2:AS9)-1),1),MATCH(AS21,AS2:AS9,0)),"")</f>
        <v>#NAME?</v>
      </c>
      <c r="AT29" s="17" t="e">
        <f t="array" aca="1" ref="AT29" ca="1">IF(calculator!$I$5="",IF(AT24,SMALL(IF(AT21=AT2:AT9,ROW(AT2:AT9)-1),1),MATCH(AT21,AT2:AT9,0)),"")</f>
        <v>#NAME?</v>
      </c>
      <c r="AU29" s="17" t="e">
        <f t="array" aca="1" ref="AU29" ca="1">IF(calculator!$I$5="",IF(AU24,SMALL(IF(AU21=AU2:AU9,ROW(AU2:AU9)-1),1),MATCH(AU21,AU2:AU9,0)),"")</f>
        <v>#NAME?</v>
      </c>
      <c r="AV29" s="17" t="e">
        <f t="array" aca="1" ref="AV29" ca="1">IF(calculator!$I$5="",IF(AV24,SMALL(IF(AV21=AV2:AV9,ROW(AV2:AV9)-1),1),MATCH(AV21,AV2:AV9,0)),"")</f>
        <v>#NAME?</v>
      </c>
      <c r="AW29" s="17" t="e">
        <f t="array" aca="1" ref="AW29" ca="1">IF(calculator!$I$5="",IF(AW24,SMALL(IF(AW21=AW2:AW9,ROW(AW2:AW9)-1),1),MATCH(AW21,AW2:AW9,0)),"")</f>
        <v>#NAME?</v>
      </c>
      <c r="AX29" s="17" t="e">
        <f t="array" aca="1" ref="AX29" ca="1">IF(calculator!$I$5="",IF(AX24,SMALL(IF(AX21=AX2:AX9,ROW(AX2:AX9)-1),1),MATCH(AX21,AX2:AX9,0)),"")</f>
        <v>#NAME?</v>
      </c>
      <c r="AY29" s="17" t="e">
        <f t="array" aca="1" ref="AY29" ca="1">IF(calculator!$I$5="",IF(AY24,SMALL(IF(AY21=AY2:AY9,ROW(AY2:AY9)-1),1),MATCH(AY21,AY2:AY9,0)),"")</f>
        <v>#NAME?</v>
      </c>
      <c r="AZ29" s="17" t="e">
        <f t="array" aca="1" ref="AZ29" ca="1">IF(calculator!$I$5="",IF(AZ24,SMALL(IF(AZ21=AZ2:AZ9,ROW(AZ2:AZ9)-1),1),MATCH(AZ21,AZ2:AZ9,0)),"")</f>
        <v>#NAME?</v>
      </c>
      <c r="BA29" s="17" t="e">
        <f t="array" aca="1" ref="BA29" ca="1">IF(calculator!$I$5="",IF(BA24,SMALL(IF(BA21=BA2:BA9,ROW(BA2:BA9)-1),1),MATCH(BA21,BA2:BA9,0)),"")</f>
        <v>#NAME?</v>
      </c>
      <c r="BB29" s="17" t="e">
        <f t="array" aca="1" ref="BB29" ca="1">IF(calculator!$I$5="",IF(BB24,SMALL(IF(BB21=BB2:BB9,ROW(BB2:BB9)-1),1),MATCH(BB21,BB2:BB9,0)),"")</f>
        <v>#NAME?</v>
      </c>
      <c r="BC29" s="17" t="e">
        <f t="array" aca="1" ref="BC29" ca="1">IF(calculator!$I$5="",IF(BC24,SMALL(IF(BC21=BC2:BC9,ROW(BC2:BC9)-1),1),MATCH(BC21,BC2:BC9,0)),"")</f>
        <v>#NAME?</v>
      </c>
      <c r="BD29" s="17" t="e">
        <f t="array" aca="1" ref="BD29" ca="1">IF(calculator!$I$5="",IF(BD24,SMALL(IF(BD21=BD2:BD9,ROW(BD2:BD9)-1),1),MATCH(BD21,BD2:BD9,0)),"")</f>
        <v>#NAME?</v>
      </c>
      <c r="BE29" s="17" t="e">
        <f t="array" aca="1" ref="BE29" ca="1">IF(calculator!$I$5="",IF(BE24,SMALL(IF(BE21=BE2:BE9,ROW(BE2:BE9)-1),1),MATCH(BE21,BE2:BE9,0)),"")</f>
        <v>#NAME?</v>
      </c>
      <c r="BF29" s="17" t="e">
        <f t="array" aca="1" ref="BF29" ca="1">IF(calculator!$I$5="",IF(BF24,SMALL(IF(BF21=BF2:BF9,ROW(BF2:BF9)-1),1),MATCH(BF21,BF2:BF9,0)),"")</f>
        <v>#NAME?</v>
      </c>
      <c r="BG29" s="17" t="e">
        <f t="array" aca="1" ref="BG29" ca="1">IF(calculator!$I$5="",IF(BG24,SMALL(IF(BG21=BG2:BG9,ROW(BG2:BG9)-1),1),MATCH(BG21,BG2:BG9,0)),"")</f>
        <v>#NAME?</v>
      </c>
      <c r="BH29" s="17" t="e">
        <f t="array" aca="1" ref="BH29" ca="1">IF(calculator!$I$5="",IF(BH24,SMALL(IF(BH21=BH2:BH9,ROW(BH2:BH9)-1),1),MATCH(BH21,BH2:BH9,0)),"")</f>
        <v>#NAME?</v>
      </c>
      <c r="BI29" s="17" t="e">
        <f t="array" aca="1" ref="BI29" ca="1">IF(calculator!$I$5="",IF(BI24,SMALL(IF(BI21=BI2:BI9,ROW(BI2:BI9)-1),1),MATCH(BI21,BI2:BI9,0)),"")</f>
        <v>#NAME?</v>
      </c>
      <c r="BJ29" s="17" t="e">
        <f t="array" aca="1" ref="BJ29" ca="1">IF(calculator!$I$5="",IF(BJ24,SMALL(IF(BJ21=BJ2:BJ9,ROW(BJ2:BJ9)-1),1),MATCH(BJ21,BJ2:BJ9,0)),"")</f>
        <v>#NAME?</v>
      </c>
      <c r="BK29" s="17" t="e">
        <f t="array" aca="1" ref="BK29" ca="1">IF(calculator!$I$5="",IF(BK24,SMALL(IF(BK21=BK2:BK9,ROW(BK2:BK9)-1),1),MATCH(BK21,BK2:BK9,0)),"")</f>
        <v>#NAME?</v>
      </c>
      <c r="BL29" s="17" t="e">
        <f t="array" aca="1" ref="BL29" ca="1">IF(calculator!$I$5="",IF(BL24,SMALL(IF(BL21=BL2:BL9,ROW(BL2:BL9)-1),1),MATCH(BL21,BL2:BL9,0)),"")</f>
        <v>#NAME?</v>
      </c>
      <c r="BM29" s="17" t="e">
        <f t="array" aca="1" ref="BM29" ca="1">IF(calculator!$I$5="",IF(BM24,SMALL(IF(BM21=BM2:BM9,ROW(BM2:BM9)-1),1),MATCH(BM21,BM2:BM9,0)),"")</f>
        <v>#NAME?</v>
      </c>
      <c r="BN29" s="17" t="e">
        <f t="array" aca="1" ref="BN29" ca="1">IF(calculator!$I$5="",IF(BN24,SMALL(IF(BN21=BN2:BN9,ROW(BN2:BN9)-1),1),MATCH(BN21,BN2:BN9,0)),"")</f>
        <v>#NAME?</v>
      </c>
      <c r="BO29" s="17" t="e">
        <f t="array" aca="1" ref="BO29" ca="1">IF(calculator!$I$5="",IF(BO24,SMALL(IF(BO21=BO2:BO9,ROW(BO2:BO9)-1),1),MATCH(BO21,BO2:BO9,0)),"")</f>
        <v>#NAME?</v>
      </c>
      <c r="BP29" s="17" t="e">
        <f t="array" aca="1" ref="BP29" ca="1">IF(calculator!$I$5="",IF(BP24,SMALL(IF(BP21=BP2:BP9,ROW(BP2:BP9)-1),1),MATCH(BP21,BP2:BP9,0)),"")</f>
        <v>#NAME?</v>
      </c>
      <c r="BQ29" s="17" t="e">
        <f t="array" aca="1" ref="BQ29" ca="1">IF(calculator!$I$5="",IF(BQ24,SMALL(IF(BQ21=BQ2:BQ9,ROW(BQ2:BQ9)-1),1),MATCH(BQ21,BQ2:BQ9,0)),"")</f>
        <v>#NAME?</v>
      </c>
      <c r="BR29" s="17" t="e">
        <f t="array" aca="1" ref="BR29" ca="1">IF(calculator!$I$5="",IF(BR24,SMALL(IF(BR21=BR2:BR9,ROW(BR2:BR9)-1),1),MATCH(BR21,BR2:BR9,0)),"")</f>
        <v>#NAME?</v>
      </c>
      <c r="BS29" s="17" t="e">
        <f t="array" aca="1" ref="BS29" ca="1">IF(calculator!$I$5="",IF(BS24,SMALL(IF(BS21=BS2:BS9,ROW(BS2:BS9)-1),1),MATCH(BS21,BS2:BS9,0)),"")</f>
        <v>#NAME?</v>
      </c>
      <c r="BT29" s="17" t="e">
        <f t="array" aca="1" ref="BT29" ca="1">IF(calculator!$I$5="",IF(BT24,SMALL(IF(BT21=BT2:BT9,ROW(BT2:BT9)-1),1),MATCH(BT21,BT2:BT9,0)),"")</f>
        <v>#NAME?</v>
      </c>
      <c r="BU29" s="17" t="e">
        <f t="array" aca="1" ref="BU29" ca="1">IF(calculator!$I$5="",IF(BU24,SMALL(IF(BU21=BU2:BU9,ROW(BU2:BU9)-1),1),MATCH(BU21,BU2:BU9,0)),"")</f>
        <v>#NAME?</v>
      </c>
      <c r="BV29" s="17" t="e">
        <f t="array" aca="1" ref="BV29" ca="1">IF(calculator!$I$5="",IF(BV24,SMALL(IF(BV21=BV2:BV9,ROW(BV2:BV9)-1),1),MATCH(BV21,BV2:BV9,0)),"")</f>
        <v>#NAME?</v>
      </c>
      <c r="BW29" s="17" t="e">
        <f t="array" aca="1" ref="BW29" ca="1">IF(calculator!$I$5="",IF(BW24,SMALL(IF(BW21=BW2:BW9,ROW(BW2:BW9)-1),1),MATCH(BW21,BW2:BW9,0)),"")</f>
        <v>#NAME?</v>
      </c>
      <c r="BX29" s="17" t="e">
        <f t="array" aca="1" ref="BX29" ca="1">IF(calculator!$I$5="",IF(BX24,SMALL(IF(BX21=BX2:BX9,ROW(BX2:BX9)-1),1),MATCH(BX21,BX2:BX9,0)),"")</f>
        <v>#NAME?</v>
      </c>
      <c r="BY29" s="17" t="e">
        <f t="array" aca="1" ref="BY29" ca="1">IF(calculator!$I$5="",IF(BY24,SMALL(IF(BY21=BY2:BY9,ROW(BY2:BY9)-1),1),MATCH(BY21,BY2:BY9,0)),"")</f>
        <v>#NAME?</v>
      </c>
      <c r="BZ29" s="17" t="e">
        <f t="array" aca="1" ref="BZ29" ca="1">IF(calculator!$I$5="",IF(BZ24,SMALL(IF(BZ21=BZ2:BZ9,ROW(BZ2:BZ9)-1),1),MATCH(BZ21,BZ2:BZ9,0)),"")</f>
        <v>#NAME?</v>
      </c>
      <c r="CA29" s="17" t="e">
        <f t="array" aca="1" ref="CA29" ca="1">IF(calculator!$I$5="",IF(CA24,SMALL(IF(CA21=CA2:CA9,ROW(CA2:CA9)-1),1),MATCH(CA21,CA2:CA9,0)),"")</f>
        <v>#NAME?</v>
      </c>
      <c r="CB29" s="17" t="e">
        <f t="array" aca="1" ref="CB29" ca="1">IF(calculator!$I$5="",IF(CB24,SMALL(IF(CB21=CB2:CB9,ROW(CB2:CB9)-1),1),MATCH(CB21,CB2:CB9,0)),"")</f>
        <v>#NAME?</v>
      </c>
      <c r="CC29" s="17" t="e">
        <f t="array" aca="1" ref="CC29" ca="1">IF(calculator!$I$5="",IF(CC24,SMALL(IF(CC21=CC2:CC9,ROW(CC2:CC9)-1),1),MATCH(CC21,CC2:CC9,0)),"")</f>
        <v>#NAME?</v>
      </c>
      <c r="CD29" s="17" t="e">
        <f t="array" aca="1" ref="CD29" ca="1">IF(calculator!$I$5="",IF(CD24,SMALL(IF(CD21=CD2:CD9,ROW(CD2:CD9)-1),1),MATCH(CD21,CD2:CD9,0)),"")</f>
        <v>#NAME?</v>
      </c>
      <c r="CE29" s="17" t="e">
        <f t="array" aca="1" ref="CE29" ca="1">IF(calculator!$I$5="",IF(CE24,SMALL(IF(CE21=CE2:CE9,ROW(CE2:CE9)-1),1),MATCH(CE21,CE2:CE9,0)),"")</f>
        <v>#NAME?</v>
      </c>
      <c r="CF29" s="17" t="e">
        <f t="array" aca="1" ref="CF29" ca="1">IF(calculator!$I$5="",IF(CF24,SMALL(IF(CF21=CF2:CF9,ROW(CF2:CF9)-1),1),MATCH(CF21,CF2:CF9,0)),"")</f>
        <v>#NAME?</v>
      </c>
      <c r="CG29" s="17" t="e">
        <f t="array" aca="1" ref="CG29" ca="1">IF(calculator!$I$5="",IF(CG24,SMALL(IF(CG21=CG2:CG9,ROW(CG2:CG9)-1),1),MATCH(CG21,CG2:CG9,0)),"")</f>
        <v>#NAME?</v>
      </c>
      <c r="CH29" s="17" t="e">
        <f t="array" aca="1" ref="CH29" ca="1">IF(calculator!$I$5="",IF(CH24,SMALL(IF(CH21=CH2:CH9,ROW(CH2:CH9)-1),1),MATCH(CH21,CH2:CH9,0)),"")</f>
        <v>#NAME?</v>
      </c>
      <c r="CI29" s="17" t="e">
        <f t="array" aca="1" ref="CI29" ca="1">IF(calculator!$I$5="",IF(CI24,SMALL(IF(CI21=CI2:CI9,ROW(CI2:CI9)-1),1),MATCH(CI21,CI2:CI9,0)),"")</f>
        <v>#NAME?</v>
      </c>
      <c r="CJ29" s="17" t="e">
        <f t="array" aca="1" ref="CJ29" ca="1">IF(calculator!$I$5="",IF(CJ24,SMALL(IF(CJ21=CJ2:CJ9,ROW(CJ2:CJ9)-1),1),MATCH(CJ21,CJ2:CJ9,0)),"")</f>
        <v>#NAME?</v>
      </c>
      <c r="CK29" s="17" t="e">
        <f t="array" aca="1" ref="CK29" ca="1">IF(calculator!$I$5="",IF(CK24,SMALL(IF(CK21=CK2:CK9,ROW(CK2:CK9)-1),1),MATCH(CK21,CK2:CK9,0)),"")</f>
        <v>#NAME?</v>
      </c>
      <c r="CL29" s="17" t="e">
        <f t="array" aca="1" ref="CL29" ca="1">IF(calculator!$I$5="",IF(CL24,SMALL(IF(CL21=CL2:CL9,ROW(CL2:CL9)-1),1),MATCH(CL21,CL2:CL9,0)),"")</f>
        <v>#NAME?</v>
      </c>
      <c r="CM29" s="17" t="e">
        <f t="array" aca="1" ref="CM29" ca="1">IF(calculator!$I$5="",IF(CM24,SMALL(IF(CM21=CM2:CM9,ROW(CM2:CM9)-1),1),MATCH(CM21,CM2:CM9,0)),"")</f>
        <v>#NAME?</v>
      </c>
      <c r="CN29" s="17" t="e">
        <f t="array" aca="1" ref="CN29" ca="1">IF(calculator!$I$5="",IF(CN24,SMALL(IF(CN21=CN2:CN9,ROW(CN2:CN9)-1),1),MATCH(CN21,CN2:CN9,0)),"")</f>
        <v>#NAME?</v>
      </c>
      <c r="CO29" s="17" t="e">
        <f t="array" aca="1" ref="CO29" ca="1">IF(calculator!$I$5="",IF(CO24,SMALL(IF(CO21=CO2:CO9,ROW(CO2:CO9)-1),1),MATCH(CO21,CO2:CO9,0)),"")</f>
        <v>#NAME?</v>
      </c>
      <c r="CP29" s="17" t="e">
        <f t="array" aca="1" ref="CP29" ca="1">IF(calculator!$I$5="",IF(CP24,SMALL(IF(CP21=CP2:CP9,ROW(CP2:CP9)-1),1),MATCH(CP21,CP2:CP9,0)),"")</f>
        <v>#NAME?</v>
      </c>
      <c r="CQ29" s="17" t="e">
        <f t="array" aca="1" ref="CQ29" ca="1">IF(calculator!$I$5="",IF(CQ24,SMALL(IF(CQ21=CQ2:CQ9,ROW(CQ2:CQ9)-1),1),MATCH(CQ21,CQ2:CQ9,0)),"")</f>
        <v>#NAME?</v>
      </c>
      <c r="CR29" s="17" t="e">
        <f t="array" aca="1" ref="CR29" ca="1">IF(calculator!$I$5="",IF(CR24,SMALL(IF(CR21=CR2:CR9,ROW(CR2:CR9)-1),1),MATCH(CR21,CR2:CR9,0)),"")</f>
        <v>#NAME?</v>
      </c>
      <c r="CS29" s="17" t="e">
        <f t="array" aca="1" ref="CS29" ca="1">IF(calculator!$I$5="",IF(CS24,SMALL(IF(CS21=CS2:CS9,ROW(CS2:CS9)-1),1),MATCH(CS21,CS2:CS9,0)),"")</f>
        <v>#NAME?</v>
      </c>
      <c r="CT29" s="17" t="e">
        <f t="array" aca="1" ref="CT29" ca="1">IF(calculator!$I$5="",IF(CT24,SMALL(IF(CT21=CT2:CT9,ROW(CT2:CT9)-1),1),MATCH(CT21,CT2:CT9,0)),"")</f>
        <v>#NAME?</v>
      </c>
      <c r="CU29" s="17" t="e">
        <f t="array" aca="1" ref="CU29" ca="1">IF(calculator!$I$5="",IF(CU24,SMALL(IF(CU21=CU2:CU9,ROW(CU2:CU9)-1),1),MATCH(CU21,CU2:CU9,0)),"")</f>
        <v>#NAME?</v>
      </c>
      <c r="CV29" s="17" t="e">
        <f t="array" aca="1" ref="CV29" ca="1">IF(calculator!$I$5="",IF(CV24,SMALL(IF(CV21=CV2:CV9,ROW(CV2:CV9)-1),1),MATCH(CV21,CV2:CV9,0)),"")</f>
        <v>#NAME?</v>
      </c>
      <c r="CW29" s="17" t="e">
        <f t="array" aca="1" ref="CW29" ca="1">IF(calculator!$I$5="",IF(CW24,SMALL(IF(CW21=CW2:CW9,ROW(CW2:CW9)-1),1),MATCH(CW21,CW2:CW9,0)),"")</f>
        <v>#NAME?</v>
      </c>
      <c r="CX29" s="17" t="e">
        <f t="array" aca="1" ref="CX29" ca="1">IF(calculator!$I$5="",IF(CX24,SMALL(IF(CX21=CX2:CX9,ROW(CX2:CX9)-1),1),MATCH(CX21,CX2:CX9,0)),"")</f>
        <v>#NAME?</v>
      </c>
      <c r="CY29" s="17" t="e">
        <f t="array" aca="1" ref="CY29" ca="1">IF(calculator!$I$5="",IF(CY24,SMALL(IF(CY21=CY2:CY9,ROW(CY2:CY9)-1),1),MATCH(CY21,CY2:CY9,0)),"")</f>
        <v>#NAME?</v>
      </c>
      <c r="CZ29" s="17" t="e">
        <f t="array" aca="1" ref="CZ29" ca="1">IF(calculator!$I$5="",IF(CZ24,SMALL(IF(CZ21=CZ2:CZ9,ROW(CZ2:CZ9)-1),1),MATCH(CZ21,CZ2:CZ9,0)),"")</f>
        <v>#NAME?</v>
      </c>
      <c r="DA29" s="17" t="e">
        <f t="array" aca="1" ref="DA29" ca="1">IF(calculator!$I$5="",IF(DA24,SMALL(IF(DA21=DA2:DA9,ROW(DA2:DA9)-1),1),MATCH(DA21,DA2:DA9,0)),"")</f>
        <v>#NAME?</v>
      </c>
      <c r="DB29" s="17" t="e">
        <f t="array" aca="1" ref="DB29" ca="1">IF(calculator!$I$5="",IF(DB24,SMALL(IF(DB21=DB2:DB9,ROW(DB2:DB9)-1),1),MATCH(DB21,DB2:DB9,0)),"")</f>
        <v>#NAME?</v>
      </c>
      <c r="DC29" s="17" t="e">
        <f t="array" aca="1" ref="DC29" ca="1">IF(calculator!$I$5="",IF(DC24,SMALL(IF(DC21=DC2:DC9,ROW(DC2:DC9)-1),1),MATCH(DC21,DC2:DC9,0)),"")</f>
        <v>#NAME?</v>
      </c>
      <c r="DD29" s="17" t="e">
        <f t="array" aca="1" ref="DD29" ca="1">IF(calculator!$I$5="",IF(DD24,SMALL(IF(DD21=DD2:DD9,ROW(DD2:DD9)-1),1),MATCH(DD21,DD2:DD9,0)),"")</f>
        <v>#NAME?</v>
      </c>
      <c r="DE29" s="17" t="e">
        <f t="array" aca="1" ref="DE29" ca="1">IF(calculator!$I$5="",IF(DE24,SMALL(IF(DE21=DE2:DE9,ROW(DE2:DE9)-1),1),MATCH(DE21,DE2:DE9,0)),"")</f>
        <v>#NAME?</v>
      </c>
      <c r="DF29" s="17" t="e">
        <f t="array" aca="1" ref="DF29" ca="1">IF(calculator!$I$5="",IF(DF24,SMALL(IF(DF21=DF2:DF9,ROW(DF2:DF9)-1),1),MATCH(DF21,DF2:DF9,0)),"")</f>
        <v>#NAME?</v>
      </c>
      <c r="DG29" s="17" t="e">
        <f t="array" aca="1" ref="DG29" ca="1">IF(calculator!$I$5="",IF(DG24,SMALL(IF(DG21=DG2:DG9,ROW(DG2:DG9)-1),1),MATCH(DG21,DG2:DG9,0)),"")</f>
        <v>#NAME?</v>
      </c>
      <c r="DH29" s="17" t="e">
        <f t="array" aca="1" ref="DH29" ca="1">IF(calculator!$I$5="",IF(DH24,SMALL(IF(DH21=DH2:DH9,ROW(DH2:DH9)-1),1),MATCH(DH21,DH2:DH9,0)),"")</f>
        <v>#NAME?</v>
      </c>
      <c r="DI29" s="17" t="e">
        <f t="array" aca="1" ref="DI29" ca="1">IF(calculator!$I$5="",IF(DI24,SMALL(IF(DI21=DI2:DI9,ROW(DI2:DI9)-1),1),MATCH(DI21,DI2:DI9,0)),"")</f>
        <v>#NAME?</v>
      </c>
      <c r="DJ29" s="17" t="e">
        <f t="array" aca="1" ref="DJ29" ca="1">IF(calculator!$I$5="",IF(DJ24,SMALL(IF(DJ21=DJ2:DJ9,ROW(DJ2:DJ9)-1),1),MATCH(DJ21,DJ2:DJ9,0)),"")</f>
        <v>#NAME?</v>
      </c>
      <c r="DK29" s="17" t="e">
        <f t="array" aca="1" ref="DK29" ca="1">IF(calculator!$I$5="",IF(DK24,SMALL(IF(DK21=DK2:DK9,ROW(DK2:DK9)-1),1),MATCH(DK21,DK2:DK9,0)),"")</f>
        <v>#NAME?</v>
      </c>
      <c r="DL29" s="17" t="e">
        <f t="array" aca="1" ref="DL29" ca="1">IF(calculator!$I$5="",IF(DL24,SMALL(IF(DL21=DL2:DL9,ROW(DL2:DL9)-1),1),MATCH(DL21,DL2:DL9,0)),"")</f>
        <v>#NAME?</v>
      </c>
      <c r="DM29" s="17" t="e">
        <f t="array" aca="1" ref="DM29" ca="1">IF(calculator!$I$5="",IF(DM24,SMALL(IF(DM21=DM2:DM9,ROW(DM2:DM9)-1),1),MATCH(DM21,DM2:DM9,0)),"")</f>
        <v>#NAME?</v>
      </c>
      <c r="DN29" s="17" t="e">
        <f t="array" aca="1" ref="DN29" ca="1">IF(calculator!$I$5="",IF(DN24,SMALL(IF(DN21=DN2:DN9,ROW(DN2:DN9)-1),1),MATCH(DN21,DN2:DN9,0)),"")</f>
        <v>#NAME?</v>
      </c>
      <c r="DO29" s="17" t="e">
        <f t="array" aca="1" ref="DO29" ca="1">IF(calculator!$I$5="",IF(DO24,SMALL(IF(DO21=DO2:DO9,ROW(DO2:DO9)-1),1),MATCH(DO21,DO2:DO9,0)),"")</f>
        <v>#NAME?</v>
      </c>
      <c r="DP29" s="17" t="e">
        <f t="array" aca="1" ref="DP29" ca="1">IF(calculator!$I$5="",IF(DP24,SMALL(IF(DP21=DP2:DP9,ROW(DP2:DP9)-1),1),MATCH(DP21,DP2:DP9,0)),"")</f>
        <v>#NAME?</v>
      </c>
      <c r="DQ29" s="17" t="e">
        <f t="array" aca="1" ref="DQ29" ca="1">IF(calculator!$I$5="",IF(DQ24,SMALL(IF(DQ21=DQ2:DQ9,ROW(DQ2:DQ9)-1),1),MATCH(DQ21,DQ2:DQ9,0)),"")</f>
        <v>#NAME?</v>
      </c>
      <c r="DR29" s="17" t="e">
        <f t="array" aca="1" ref="DR29" ca="1">IF(calculator!$I$5="",IF(DR24,SMALL(IF(DR21=DR2:DR9,ROW(DR2:DR9)-1),1),MATCH(DR21,DR2:DR9,0)),"")</f>
        <v>#NAME?</v>
      </c>
      <c r="DS29" s="17" t="e">
        <f t="array" aca="1" ref="DS29" ca="1">IF(calculator!$I$5="",IF(DS24,SMALL(IF(DS21=DS2:DS9,ROW(DS2:DS9)-1),1),MATCH(DS21,DS2:DS9,0)),"")</f>
        <v>#NAME?</v>
      </c>
      <c r="DT29" s="17" t="e">
        <f t="array" aca="1" ref="DT29" ca="1">IF(calculator!$I$5="",IF(DT24,SMALL(IF(DT21=DT2:DT9,ROW(DT2:DT9)-1),1),MATCH(DT21,DT2:DT9,0)),"")</f>
        <v>#NAME?</v>
      </c>
      <c r="DU29" s="17" t="e">
        <f t="array" aca="1" ref="DU29" ca="1">IF(calculator!$I$5="",IF(DU24,SMALL(IF(DU21=DU2:DU9,ROW(DU2:DU9)-1),1),MATCH(DU21,DU2:DU9,0)),"")</f>
        <v>#NAME?</v>
      </c>
      <c r="DV29" s="17" t="e">
        <f t="array" aca="1" ref="DV29" ca="1">IF(calculator!$I$5="",IF(DV24,SMALL(IF(DV21=DV2:DV9,ROW(DV2:DV9)-1),1),MATCH(DV21,DV2:DV9,0)),"")</f>
        <v>#NAME?</v>
      </c>
      <c r="DW29" s="17" t="e">
        <f t="array" aca="1" ref="DW29" ca="1">IF(calculator!$I$5="",IF(DW24,SMALL(IF(DW21=DW2:DW9,ROW(DW2:DW9)-1),1),MATCH(DW21,DW2:DW9,0)),"")</f>
        <v>#NAME?</v>
      </c>
      <c r="DX29" s="17" t="e">
        <f t="array" aca="1" ref="DX29" ca="1">IF(calculator!$I$5="",IF(DX24,SMALL(IF(DX21=DX2:DX9,ROW(DX2:DX9)-1),1),MATCH(DX21,DX2:DX9,0)),"")</f>
        <v>#NAME?</v>
      </c>
      <c r="DY29" s="17" t="e">
        <f t="array" aca="1" ref="DY29" ca="1">IF(calculator!$I$5="",IF(DY24,SMALL(IF(DY21=DY2:DY9,ROW(DY2:DY9)-1),1),MATCH(DY21,DY2:DY9,0)),"")</f>
        <v>#NAME?</v>
      </c>
      <c r="DZ29" s="17" t="e">
        <f t="array" aca="1" ref="DZ29" ca="1">IF(calculator!$I$5="",IF(DZ24,SMALL(IF(DZ21=DZ2:DZ9,ROW(DZ2:DZ9)-1),1),MATCH(DZ21,DZ2:DZ9,0)),"")</f>
        <v>#NAME?</v>
      </c>
      <c r="EA29" s="17" t="e">
        <f t="array" aca="1" ref="EA29" ca="1">IF(calculator!$I$5="",IF(EA24,SMALL(IF(EA21=EA2:EA9,ROW(EA2:EA9)-1),1),MATCH(EA21,EA2:EA9,0)),"")</f>
        <v>#NAME?</v>
      </c>
      <c r="EB29" s="17" t="e">
        <f t="array" aca="1" ref="EB29" ca="1">IF(calculator!$I$5="",IF(EB24,SMALL(IF(EB21=EB2:EB9,ROW(EB2:EB9)-1),1),MATCH(EB21,EB2:EB9,0)),"")</f>
        <v>#NAME?</v>
      </c>
      <c r="EC29" s="17" t="e">
        <f t="array" aca="1" ref="EC29" ca="1">IF(calculator!$I$5="",IF(EC24,SMALL(IF(EC21=EC2:EC9,ROW(EC2:EC9)-1),1),MATCH(EC21,EC2:EC9,0)),"")</f>
        <v>#NAME?</v>
      </c>
      <c r="ED29" s="17" t="e">
        <f t="array" aca="1" ref="ED29" ca="1">IF(calculator!$I$5="",IF(ED24,SMALL(IF(ED21=ED2:ED9,ROW(ED2:ED9)-1),1),MATCH(ED21,ED2:ED9,0)),"")</f>
        <v>#NAME?</v>
      </c>
      <c r="EE29" s="17" t="e">
        <f t="array" aca="1" ref="EE29" ca="1">IF(calculator!$I$5="",IF(EE24,SMALL(IF(EE21=EE2:EE9,ROW(EE2:EE9)-1),1),MATCH(EE21,EE2:EE9,0)),"")</f>
        <v>#NAME?</v>
      </c>
      <c r="EF29" s="17" t="e">
        <f t="array" aca="1" ref="EF29" ca="1">IF(calculator!$I$5="",IF(EF24,SMALL(IF(EF21=EF2:EF9,ROW(EF2:EF9)-1),1),MATCH(EF21,EF2:EF9,0)),"")</f>
        <v>#NAME?</v>
      </c>
      <c r="EG29" s="17" t="e">
        <f t="array" aca="1" ref="EG29" ca="1">IF(calculator!$I$5="",IF(EG24,SMALL(IF(EG21=EG2:EG9,ROW(EG2:EG9)-1),1),MATCH(EG21,EG2:EG9,0)),"")</f>
        <v>#NAME?</v>
      </c>
      <c r="EH29" s="17" t="e">
        <f t="array" aca="1" ref="EH29" ca="1">IF(calculator!$I$5="",IF(EH24,SMALL(IF(EH21=EH2:EH9,ROW(EH2:EH9)-1),1),MATCH(EH21,EH2:EH9,0)),"")</f>
        <v>#NAME?</v>
      </c>
      <c r="EI29" s="17" t="e">
        <f t="array" aca="1" ref="EI29" ca="1">IF(calculator!$I$5="",IF(EI24,SMALL(IF(EI21=EI2:EI9,ROW(EI2:EI9)-1),1),MATCH(EI21,EI2:EI9,0)),"")</f>
        <v>#NAME?</v>
      </c>
      <c r="EJ29" s="17" t="e">
        <f t="array" aca="1" ref="EJ29" ca="1">IF(calculator!$I$5="",IF(EJ24,SMALL(IF(EJ21=EJ2:EJ9,ROW(EJ2:EJ9)-1),1),MATCH(EJ21,EJ2:EJ9,0)),"")</f>
        <v>#NAME?</v>
      </c>
      <c r="EK29" s="17" t="e">
        <f t="array" aca="1" ref="EK29" ca="1">IF(calculator!$I$5="",IF(EK24,SMALL(IF(EK21=EK2:EK9,ROW(EK2:EK9)-1),1),MATCH(EK21,EK2:EK9,0)),"")</f>
        <v>#NAME?</v>
      </c>
      <c r="EL29" s="17" t="e">
        <f t="array" aca="1" ref="EL29" ca="1">IF(calculator!$I$5="",IF(EL24,SMALL(IF(EL21=EL2:EL9,ROW(EL2:EL9)-1),1),MATCH(EL21,EL2:EL9,0)),"")</f>
        <v>#NAME?</v>
      </c>
      <c r="EM29" s="17" t="e">
        <f t="array" aca="1" ref="EM29" ca="1">IF(calculator!$I$5="",IF(EM24,SMALL(IF(EM21=EM2:EM9,ROW(EM2:EM9)-1),1),MATCH(EM21,EM2:EM9,0)),"")</f>
        <v>#NAME?</v>
      </c>
      <c r="EN29" s="17" t="e">
        <f t="array" aca="1" ref="EN29" ca="1">IF(calculator!$I$5="",IF(EN24,SMALL(IF(EN21=EN2:EN9,ROW(EN2:EN9)-1),1),MATCH(EN21,EN2:EN9,0)),"")</f>
        <v>#NAME?</v>
      </c>
      <c r="EO29" s="17" t="e">
        <f t="array" aca="1" ref="EO29" ca="1">IF(calculator!$I$5="",IF(EO24,SMALL(IF(EO21=EO2:EO9,ROW(EO2:EO9)-1),1),MATCH(EO21,EO2:EO9,0)),"")</f>
        <v>#NAME?</v>
      </c>
      <c r="EP29" s="17" t="e">
        <f t="array" aca="1" ref="EP29" ca="1">IF(calculator!$I$5="",IF(EP24,SMALL(IF(EP21=EP2:EP9,ROW(EP2:EP9)-1),1),MATCH(EP21,EP2:EP9,0)),"")</f>
        <v>#NAME?</v>
      </c>
      <c r="EQ29" s="17" t="e">
        <f t="array" aca="1" ref="EQ29" ca="1">IF(calculator!$I$5="",IF(EQ24,SMALL(IF(EQ21=EQ2:EQ9,ROW(EQ2:EQ9)-1),1),MATCH(EQ21,EQ2:EQ9,0)),"")</f>
        <v>#NAME?</v>
      </c>
      <c r="ER29" s="17" t="e">
        <f t="array" aca="1" ref="ER29" ca="1">IF(calculator!$I$5="",IF(ER24,SMALL(IF(ER21=ER2:ER9,ROW(ER2:ER9)-1),1),MATCH(ER21,ER2:ER9,0)),"")</f>
        <v>#NAME?</v>
      </c>
      <c r="ES29" s="17" t="e">
        <f t="array" aca="1" ref="ES29" ca="1">IF(calculator!$I$5="",IF(ES24,SMALL(IF(ES21=ES2:ES9,ROW(ES2:ES9)-1),1),MATCH(ES21,ES2:ES9,0)),"")</f>
        <v>#NAME?</v>
      </c>
      <c r="ET29" s="17" t="e">
        <f t="array" aca="1" ref="ET29" ca="1">IF(calculator!$I$5="",IF(ET24,SMALL(IF(ET21=ET2:ET9,ROW(ET2:ET9)-1),1),MATCH(ET21,ET2:ET9,0)),"")</f>
        <v>#NAME?</v>
      </c>
      <c r="EU29" s="17" t="e">
        <f t="array" aca="1" ref="EU29" ca="1">IF(calculator!$I$5="",IF(EU24,SMALL(IF(EU21=EU2:EU9,ROW(EU2:EU9)-1),1),MATCH(EU21,EU2:EU9,0)),"")</f>
        <v>#NAME?</v>
      </c>
      <c r="EV29" s="17" t="e">
        <f t="array" aca="1" ref="EV29" ca="1">IF(calculator!$I$5="",IF(EV24,SMALL(IF(EV21=EV2:EV9,ROW(EV2:EV9)-1),1),MATCH(EV21,EV2:EV9,0)),"")</f>
        <v>#NAME?</v>
      </c>
      <c r="EW29" s="17" t="e">
        <f t="array" aca="1" ref="EW29" ca="1">IF(calculator!$I$5="",IF(EW24,SMALL(IF(EW21=EW2:EW9,ROW(EW2:EW9)-1),1),MATCH(EW21,EW2:EW9,0)),"")</f>
        <v>#NAME?</v>
      </c>
      <c r="EX29" s="17" t="e">
        <f t="array" aca="1" ref="EX29" ca="1">IF(calculator!$I$5="",IF(EX24,SMALL(IF(EX21=EX2:EX9,ROW(EX2:EX9)-1),1),MATCH(EX21,EX2:EX9,0)),"")</f>
        <v>#NAME?</v>
      </c>
      <c r="EY29" s="17" t="e">
        <f t="array" aca="1" ref="EY29" ca="1">IF(calculator!$I$5="",IF(EY24,SMALL(IF(EY21=EY2:EY9,ROW(EY2:EY9)-1),1),MATCH(EY21,EY2:EY9,0)),"")</f>
        <v>#NAME?</v>
      </c>
      <c r="EZ29" s="17" t="e">
        <f t="array" aca="1" ref="EZ29" ca="1">IF(calculator!$I$5="",IF(EZ24,SMALL(IF(EZ21=EZ2:EZ9,ROW(EZ2:EZ9)-1),1),MATCH(EZ21,EZ2:EZ9,0)),"")</f>
        <v>#NAME?</v>
      </c>
      <c r="FA29" s="17" t="e">
        <f t="array" aca="1" ref="FA29" ca="1">IF(calculator!$I$5="",IF(FA24,SMALL(IF(FA21=FA2:FA9,ROW(FA2:FA9)-1),1),MATCH(FA21,FA2:FA9,0)),"")</f>
        <v>#NAME?</v>
      </c>
      <c r="FB29" s="17" t="e">
        <f t="array" aca="1" ref="FB29" ca="1">IF(calculator!$I$5="",IF(FB24,SMALL(IF(FB21=FB2:FB9,ROW(FB2:FB9)-1),1),MATCH(FB21,FB2:FB9,0)),"")</f>
        <v>#NAME?</v>
      </c>
    </row>
    <row r="30" spans="1:158">
      <c r="A30" s="80" t="str">
        <v>Chloe</v>
      </c>
      <c r="B30" s="142" t="e">
        <f ca="1"/>
        <v>#NAME?</v>
      </c>
      <c r="D30" s="23" t="s">
        <v>49</v>
      </c>
      <c r="E30" t="e">
        <f t="shared" ca="1" si="1"/>
        <v>#NAME?</v>
      </c>
      <c r="F30" s="143">
        <f t="array" ref="F30">IF(calculator!$I$5="",INDEX(VeryBigTable,MATCH(F$1,VeryBigTableHeroes,0),MATCH(INDEX(ChatList,MATCH($D30,ChatHeroList,0),1),VeryBigTableChatRow)),"")</f>
        <v>7</v>
      </c>
      <c r="G30" s="143">
        <f t="array" ref="G30">IF(calculator!$I$5="",INDEX(VeryBigTable,MATCH(G$1,VeryBigTableHeroes,0),MATCH(INDEX(ChatList,MATCH($D30,ChatHeroList,0),1),VeryBigTableChatRow)),"")</f>
        <v>5</v>
      </c>
      <c r="H30" s="143">
        <f t="array" ref="H30">IF(calculator!$I$5="",INDEX(VeryBigTable,MATCH(H$1,VeryBigTableHeroes,0),MATCH(INDEX(ChatList,MATCH($D30,ChatHeroList,0),1),VeryBigTableChatRow)),"")</f>
        <v>3</v>
      </c>
      <c r="I30" s="143">
        <f>IF(calculator!$I$5="",SUM(F30:H30),"")</f>
        <v>15</v>
      </c>
      <c r="J30" s="23" t="s">
        <v>49</v>
      </c>
      <c r="K30" s="23" t="e">
        <f t="shared" ca="1" si="2"/>
        <v>#NAME?</v>
      </c>
      <c r="L30" s="23">
        <f t="array" ref="L30">IF(calculator!$I$5="",INDEX(VeryBigTable,MATCH(L$1,VeryBigTableHeroes,0),MATCH(INDEX(ChatList,MATCH($J30,ChatHeroList,0),2),VeryBigTableChatRow)),"")</f>
        <v>3</v>
      </c>
      <c r="M30" s="23">
        <f t="array" ref="M30">IF(calculator!$I$5="",INDEX(VeryBigTable,MATCH(M$1,VeryBigTableHeroes,0),MATCH(INDEX(ChatList,MATCH($J30,ChatHeroList,0),2),VeryBigTableChatRow)),"")</f>
        <v>2</v>
      </c>
      <c r="N30" s="23">
        <f t="array" ref="N30">IF(calculator!$I$5="",INDEX(VeryBigTable,MATCH(N$1,VeryBigTableHeroes,0),MATCH(INDEX(ChatList,MATCH($J30,ChatHeroList,0),2),VeryBigTableChatRow)),"")</f>
        <v>1</v>
      </c>
      <c r="O30" s="23">
        <f>IF(calculator!$I$5="",SUM(L30:N30),"")</f>
        <v>6</v>
      </c>
      <c r="P30" s="149" t="s">
        <v>155</v>
      </c>
      <c r="Q30" s="125" t="e">
        <f ca="1">_xludf.CONCAT(P30,"1")</f>
        <v>#NAME?</v>
      </c>
      <c r="R30" s="149">
        <f t="array" ref="R30">IF(calculator!$I$5="",INDEX(VeryBigTable,MATCH(R$1,VeryBigTableHeroes,0),MATCH(INDEX(ChatList,MATCH($P30,ChatHeroList,0),1),VeryBigTableChatRow)),"")</f>
        <v>2</v>
      </c>
      <c r="S30" s="149">
        <f t="array" ref="S30">IF(calculator!$I$5="",INDEX(VeryBigTable,MATCH(S$1,VeryBigTableHeroes,0),MATCH(INDEX(ChatList,MATCH($P30,ChatHeroList,0),1),VeryBigTableChatRow)),"")</f>
        <v>5</v>
      </c>
      <c r="T30" s="149">
        <f t="array" ref="T30">IF(calculator!$I$5="",INDEX(VeryBigTable,MATCH(T$1,VeryBigTableHeroes,0),MATCH(INDEX(ChatList,MATCH($P30,ChatHeroList,0),1),VeryBigTableChatRow)),"")</f>
        <v>4</v>
      </c>
      <c r="U30" s="149">
        <f>IF(calculator!$I$5="",SUM(R30:T30),"")</f>
        <v>11</v>
      </c>
      <c r="W30" s="187" t="s">
        <v>573</v>
      </c>
      <c r="X30" s="188">
        <v>43621</v>
      </c>
      <c r="Y30" s="187">
        <v>22</v>
      </c>
      <c r="Z30" s="185" t="s">
        <v>574</v>
      </c>
      <c r="AA30" s="185">
        <v>11</v>
      </c>
      <c r="AE30" s="182"/>
      <c r="AG30" s="28" t="s">
        <v>598</v>
      </c>
      <c r="AI30" s="134" t="str">
        <f t="shared" si="0"/>
        <v/>
      </c>
      <c r="AJ30" s="5"/>
      <c r="AK30" s="17" t="e">
        <f t="array" aca="1" ref="AK30" ca="1">IF(calculator!$I$5="",IF(AND(AK24=TRUE,AK25=TRUE),SMALL(IF(AK26=AK2:AK9,ROW(AK2:AK9)-1),3),AK31),"")</f>
        <v>#NAME?</v>
      </c>
      <c r="AL30" s="17" t="e">
        <f t="array" aca="1" ref="AL30" ca="1">IF(calculator!$I$5="",IF(AND(AL24=TRUE,AL25=TRUE),SMALL(IF(AL26=AL2:AL9,ROW(AL2:AL9)-1),3),AL31),"")</f>
        <v>#NAME?</v>
      </c>
      <c r="AM30" s="17" t="e">
        <f t="array" aca="1" ref="AM30" ca="1">IF(calculator!$I$5="",IF(AND(AM24=TRUE,AM25=TRUE),SMALL(IF(AM26=AM2:AM9,ROW(AM2:AM9)-1),3),AM31),"")</f>
        <v>#NAME?</v>
      </c>
      <c r="AN30" s="17" t="e">
        <f t="array" aca="1" ref="AN30" ca="1">IF(calculator!$I$5="",IF(AND(AN24=TRUE,AN25=TRUE),SMALL(IF(AN26=AN2:AN9,ROW(AN2:AN9)-1),3),AN31),"")</f>
        <v>#NAME?</v>
      </c>
      <c r="AO30" s="17" t="e">
        <f t="array" aca="1" ref="AO30" ca="1">IF(calculator!$I$5="",IF(AND(AO24=TRUE,AO25=TRUE),SMALL(IF(AO26=AO2:AO9,ROW(AO2:AO9)-1),3),AO31),"")</f>
        <v>#NAME?</v>
      </c>
      <c r="AP30" s="17" t="e">
        <f t="array" aca="1" ref="AP30" ca="1">IF(calculator!$I$5="",IF(AND(AP24=TRUE,AP25=TRUE),SMALL(IF(AP26=AP2:AP9,ROW(AP2:AP9)-1),3),AP31),"")</f>
        <v>#NAME?</v>
      </c>
      <c r="AQ30" s="17" t="e">
        <f t="array" aca="1" ref="AQ30" ca="1">IF(calculator!$I$5="",IF(AND(AQ24=TRUE,AQ25=TRUE),SMALL(IF(AQ26=AQ2:AQ9,ROW(AQ2:AQ9)-1),3),AQ31),"")</f>
        <v>#NAME?</v>
      </c>
      <c r="AR30" s="17" t="e">
        <f t="array" aca="1" ref="AR30" ca="1">IF(calculator!$I$5="",IF(AND(AR24=TRUE,AR25=TRUE),SMALL(IF(AR26=AR2:AR9,ROW(AR2:AR9)-1),3),AR31),"")</f>
        <v>#NAME?</v>
      </c>
      <c r="AS30" s="17" t="e">
        <f t="array" aca="1" ref="AS30" ca="1">IF(calculator!$I$5="",IF(AND(AS24=TRUE,AS25=TRUE),SMALL(IF(AS26=AS2:AS9,ROW(AS2:AS9)-1),3),AS31),"")</f>
        <v>#NAME?</v>
      </c>
      <c r="AT30" s="17" t="e">
        <f t="array" aca="1" ref="AT30" ca="1">IF(calculator!$I$5="",IF(AND(AT24=TRUE,AT25=TRUE),SMALL(IF(AT26=AT2:AT9,ROW(AT2:AT9)-1),3),AT31),"")</f>
        <v>#NAME?</v>
      </c>
      <c r="AU30" s="17" t="e">
        <f t="array" aca="1" ref="AU30" ca="1">IF(calculator!$I$5="",IF(AND(AU24=TRUE,AU25=TRUE),SMALL(IF(AU26=AU2:AU9,ROW(AU2:AU9)-1),3),AU31),"")</f>
        <v>#NAME?</v>
      </c>
      <c r="AV30" s="17" t="e">
        <f t="array" aca="1" ref="AV30" ca="1">IF(calculator!$I$5="",IF(AND(AV24=TRUE,AV25=TRUE),SMALL(IF(AV26=AV2:AV9,ROW(AV2:AV9)-1),3),AV31),"")</f>
        <v>#NAME?</v>
      </c>
      <c r="AW30" s="17" t="e">
        <f t="array" aca="1" ref="AW30" ca="1">IF(calculator!$I$5="",IF(AND(AW24=TRUE,AW25=TRUE),SMALL(IF(AW26=AW2:AW9,ROW(AW2:AW9)-1),3),AW31),"")</f>
        <v>#NAME?</v>
      </c>
      <c r="AX30" s="17" t="e">
        <f t="array" aca="1" ref="AX30" ca="1">IF(calculator!$I$5="",IF(AND(AX24=TRUE,AX25=TRUE),SMALL(IF(AX26=AX2:AX9,ROW(AX2:AX9)-1),3),AX31),"")</f>
        <v>#NAME?</v>
      </c>
      <c r="AY30" s="17" t="e">
        <f t="array" aca="1" ref="AY30" ca="1">IF(calculator!$I$5="",IF(AND(AY24=TRUE,AY25=TRUE),SMALL(IF(AY26=AY2:AY9,ROW(AY2:AY9)-1),3),AY31),"")</f>
        <v>#NAME?</v>
      </c>
      <c r="AZ30" s="17" t="e">
        <f t="array" aca="1" ref="AZ30" ca="1">IF(calculator!$I$5="",IF(AND(AZ24=TRUE,AZ25=TRUE),SMALL(IF(AZ26=AZ2:AZ9,ROW(AZ2:AZ9)-1),3),AZ31),"")</f>
        <v>#NAME?</v>
      </c>
      <c r="BA30" s="17" t="e">
        <f t="array" aca="1" ref="BA30" ca="1">IF(calculator!$I$5="",IF(AND(BA24=TRUE,BA25=TRUE),SMALL(IF(BA26=BA2:BA9,ROW(BA2:BA9)-1),3),BA31),"")</f>
        <v>#NAME?</v>
      </c>
      <c r="BB30" s="17" t="e">
        <f t="array" aca="1" ref="BB30" ca="1">IF(calculator!$I$5="",IF(AND(BB24=TRUE,BB25=TRUE),SMALL(IF(BB26=BB2:BB9,ROW(BB2:BB9)-1),3),BB31),"")</f>
        <v>#NAME?</v>
      </c>
      <c r="BC30" s="17" t="e">
        <f t="array" aca="1" ref="BC30" ca="1">IF(calculator!$I$5="",IF(AND(BC24=TRUE,BC25=TRUE),SMALL(IF(BC26=BC2:BC9,ROW(BC2:BC9)-1),3),BC31),"")</f>
        <v>#NAME?</v>
      </c>
      <c r="BD30" s="17" t="e">
        <f t="array" aca="1" ref="BD30" ca="1">IF(calculator!$I$5="",IF(AND(BD24=TRUE,BD25=TRUE),SMALL(IF(BD26=BD2:BD9,ROW(BD2:BD9)-1),3),BD31),"")</f>
        <v>#NAME?</v>
      </c>
      <c r="BE30" s="17" t="e">
        <f t="array" aca="1" ref="BE30" ca="1">IF(calculator!$I$5="",IF(AND(BE24=TRUE,BE25=TRUE),SMALL(IF(BE26=BE2:BE9,ROW(BE2:BE9)-1),3),BE31),"")</f>
        <v>#NAME?</v>
      </c>
      <c r="BF30" s="17" t="e">
        <f t="array" aca="1" ref="BF30" ca="1">IF(calculator!$I$5="",IF(AND(BF24=TRUE,BF25=TRUE),SMALL(IF(BF26=BF2:BF9,ROW(BF2:BF9)-1),3),BF31),"")</f>
        <v>#NAME?</v>
      </c>
      <c r="BG30" s="17" t="e">
        <f t="array" aca="1" ref="BG30" ca="1">IF(calculator!$I$5="",IF(AND(BG24=TRUE,BG25=TRUE),SMALL(IF(BG26=BG2:BG9,ROW(BG2:BG9)-1),3),BG31),"")</f>
        <v>#NAME?</v>
      </c>
      <c r="BH30" s="17" t="e">
        <f t="array" aca="1" ref="BH30" ca="1">IF(calculator!$I$5="",IF(AND(BH24=TRUE,BH25=TRUE),SMALL(IF(BH26=BH2:BH9,ROW(BH2:BH9)-1),3),BH31),"")</f>
        <v>#NAME?</v>
      </c>
      <c r="BI30" s="17" t="e">
        <f t="array" aca="1" ref="BI30" ca="1">IF(calculator!$I$5="",IF(AND(BI24=TRUE,BI25=TRUE),SMALL(IF(BI26=BI2:BI9,ROW(BI2:BI9)-1),3),BI31),"")</f>
        <v>#NAME?</v>
      </c>
      <c r="BJ30" s="17" t="e">
        <f t="array" aca="1" ref="BJ30" ca="1">IF(calculator!$I$5="",IF(AND(BJ24=TRUE,BJ25=TRUE),SMALL(IF(BJ26=BJ2:BJ9,ROW(BJ2:BJ9)-1),3),BJ31),"")</f>
        <v>#NAME?</v>
      </c>
      <c r="BK30" s="17" t="e">
        <f t="array" aca="1" ref="BK30" ca="1">IF(calculator!$I$5="",IF(AND(BK24=TRUE,BK25=TRUE),SMALL(IF(BK26=BK2:BK9,ROW(BK2:BK9)-1),3),BK31),"")</f>
        <v>#NAME?</v>
      </c>
      <c r="BL30" s="17" t="e">
        <f t="array" aca="1" ref="BL30" ca="1">IF(calculator!$I$5="",IF(AND(BL24=TRUE,BL25=TRUE),SMALL(IF(BL26=BL2:BL9,ROW(BL2:BL9)-1),3),BL31),"")</f>
        <v>#NAME?</v>
      </c>
      <c r="BM30" s="17" t="e">
        <f t="array" aca="1" ref="BM30" ca="1">IF(calculator!$I$5="",IF(AND(BM24=TRUE,BM25=TRUE),SMALL(IF(BM26=BM2:BM9,ROW(BM2:BM9)-1),3),BM31),"")</f>
        <v>#NAME?</v>
      </c>
      <c r="BN30" s="17" t="e">
        <f t="array" aca="1" ref="BN30" ca="1">IF(calculator!$I$5="",IF(AND(BN24=TRUE,BN25=TRUE),SMALL(IF(BN26=BN2:BN9,ROW(BN2:BN9)-1),3),BN31),"")</f>
        <v>#NAME?</v>
      </c>
      <c r="BO30" s="17" t="e">
        <f t="array" aca="1" ref="BO30" ca="1">IF(calculator!$I$5="",IF(AND(BO24=TRUE,BO25=TRUE),SMALL(IF(BO26=BO2:BO9,ROW(BO2:BO9)-1),3),BO31),"")</f>
        <v>#NAME?</v>
      </c>
      <c r="BP30" s="17" t="e">
        <f t="array" aca="1" ref="BP30" ca="1">IF(calculator!$I$5="",IF(AND(BP24=TRUE,BP25=TRUE),SMALL(IF(BP26=BP2:BP9,ROW(BP2:BP9)-1),3),BP31),"")</f>
        <v>#NAME?</v>
      </c>
      <c r="BQ30" s="17" t="e">
        <f t="array" aca="1" ref="BQ30" ca="1">IF(calculator!$I$5="",IF(AND(BQ24=TRUE,BQ25=TRUE),SMALL(IF(BQ26=BQ2:BQ9,ROW(BQ2:BQ9)-1),3),BQ31),"")</f>
        <v>#NAME?</v>
      </c>
      <c r="BR30" s="17" t="e">
        <f t="array" aca="1" ref="BR30" ca="1">IF(calculator!$I$5="",IF(AND(BR24=TRUE,BR25=TRUE),SMALL(IF(BR26=BR2:BR9,ROW(BR2:BR9)-1),3),BR31),"")</f>
        <v>#NAME?</v>
      </c>
      <c r="BS30" s="17" t="e">
        <f t="array" aca="1" ref="BS30" ca="1">IF(calculator!$I$5="",IF(AND(BS24=TRUE,BS25=TRUE),SMALL(IF(BS26=BS2:BS9,ROW(BS2:BS9)-1),3),BS31),"")</f>
        <v>#NAME?</v>
      </c>
      <c r="BT30" s="17" t="e">
        <f t="array" aca="1" ref="BT30" ca="1">IF(calculator!$I$5="",IF(AND(BT24=TRUE,BT25=TRUE),SMALL(IF(BT26=BT2:BT9,ROW(BT2:BT9)-1),3),BT31),"")</f>
        <v>#NAME?</v>
      </c>
      <c r="BU30" s="17" t="e">
        <f t="array" aca="1" ref="BU30" ca="1">IF(calculator!$I$5="",IF(AND(BU24=TRUE,BU25=TRUE),SMALL(IF(BU26=BU2:BU9,ROW(BU2:BU9)-1),3),BU31),"")</f>
        <v>#NAME?</v>
      </c>
      <c r="BV30" s="17" t="e">
        <f t="array" aca="1" ref="BV30" ca="1">IF(calculator!$I$5="",IF(AND(BV24=TRUE,BV25=TRUE),SMALL(IF(BV26=BV2:BV9,ROW(BV2:BV9)-1),3),BV31),"")</f>
        <v>#NAME?</v>
      </c>
      <c r="BW30" s="17" t="e">
        <f t="array" aca="1" ref="BW30" ca="1">IF(calculator!$I$5="",IF(AND(BW24=TRUE,BW25=TRUE),SMALL(IF(BW26=BW2:BW9,ROW(BW2:BW9)-1),3),BW31),"")</f>
        <v>#NAME?</v>
      </c>
      <c r="BX30" s="17" t="e">
        <f t="array" aca="1" ref="BX30" ca="1">IF(calculator!$I$5="",IF(AND(BX24=TRUE,BX25=TRUE),SMALL(IF(BX26=BX2:BX9,ROW(BX2:BX9)-1),3),BX31),"")</f>
        <v>#NAME?</v>
      </c>
      <c r="BY30" s="17" t="e">
        <f t="array" aca="1" ref="BY30" ca="1">IF(calculator!$I$5="",IF(AND(BY24=TRUE,BY25=TRUE),SMALL(IF(BY26=BY2:BY9,ROW(BY2:BY9)-1),3),BY31),"")</f>
        <v>#NAME?</v>
      </c>
      <c r="BZ30" s="17" t="e">
        <f t="array" aca="1" ref="BZ30" ca="1">IF(calculator!$I$5="",IF(AND(BZ24=TRUE,BZ25=TRUE),SMALL(IF(BZ26=BZ2:BZ9,ROW(BZ2:BZ9)-1),3),BZ31),"")</f>
        <v>#NAME?</v>
      </c>
      <c r="CA30" s="17" t="e">
        <f t="array" aca="1" ref="CA30" ca="1">IF(calculator!$I$5="",IF(AND(CA24=TRUE,CA25=TRUE),SMALL(IF(CA26=CA2:CA9,ROW(CA2:CA9)-1),3),CA31),"")</f>
        <v>#NAME?</v>
      </c>
      <c r="CB30" s="17" t="e">
        <f t="array" aca="1" ref="CB30" ca="1">IF(calculator!$I$5="",IF(AND(CB24=TRUE,CB25=TRUE),SMALL(IF(CB26=CB2:CB9,ROW(CB2:CB9)-1),3),CB31),"")</f>
        <v>#NAME?</v>
      </c>
      <c r="CC30" s="17" t="e">
        <f t="array" aca="1" ref="CC30" ca="1">IF(calculator!$I$5="",IF(AND(CC24=TRUE,CC25=TRUE),SMALL(IF(CC26=CC2:CC9,ROW(CC2:CC9)-1),3),CC31),"")</f>
        <v>#NAME?</v>
      </c>
      <c r="CD30" s="17" t="e">
        <f t="array" aca="1" ref="CD30" ca="1">IF(calculator!$I$5="",IF(AND(CD24=TRUE,CD25=TRUE),SMALL(IF(CD26=CD2:CD9,ROW(CD2:CD9)-1),3),CD31),"")</f>
        <v>#NAME?</v>
      </c>
      <c r="CE30" s="17" t="e">
        <f t="array" aca="1" ref="CE30" ca="1">IF(calculator!$I$5="",IF(AND(CE24=TRUE,CE25=TRUE),SMALL(IF(CE26=CE2:CE9,ROW(CE2:CE9)-1),3),CE31),"")</f>
        <v>#NAME?</v>
      </c>
      <c r="CF30" s="17" t="e">
        <f t="array" aca="1" ref="CF30" ca="1">IF(calculator!$I$5="",IF(AND(CF24=TRUE,CF25=TRUE),SMALL(IF(CF26=CF2:CF9,ROW(CF2:CF9)-1),3),CF31),"")</f>
        <v>#NAME?</v>
      </c>
      <c r="CG30" s="17" t="e">
        <f t="array" aca="1" ref="CG30" ca="1">IF(calculator!$I$5="",IF(AND(CG24=TRUE,CG25=TRUE),SMALL(IF(CG26=CG2:CG9,ROW(CG2:CG9)-1),3),CG31),"")</f>
        <v>#NAME?</v>
      </c>
      <c r="CH30" s="17" t="e">
        <f t="array" aca="1" ref="CH30" ca="1">IF(calculator!$I$5="",IF(AND(CH24=TRUE,CH25=TRUE),SMALL(IF(CH26=CH2:CH9,ROW(CH2:CH9)-1),3),CH31),"")</f>
        <v>#NAME?</v>
      </c>
      <c r="CI30" s="17" t="e">
        <f t="array" aca="1" ref="CI30" ca="1">IF(calculator!$I$5="",IF(AND(CI24=TRUE,CI25=TRUE),SMALL(IF(CI26=CI2:CI9,ROW(CI2:CI9)-1),3),CI31),"")</f>
        <v>#NAME?</v>
      </c>
      <c r="CJ30" s="17" t="e">
        <f t="array" aca="1" ref="CJ30" ca="1">IF(calculator!$I$5="",IF(AND(CJ24=TRUE,CJ25=TRUE),SMALL(IF(CJ26=CJ2:CJ9,ROW(CJ2:CJ9)-1),3),CJ31),"")</f>
        <v>#NAME?</v>
      </c>
      <c r="CK30" s="17" t="e">
        <f t="array" aca="1" ref="CK30" ca="1">IF(calculator!$I$5="",IF(AND(CK24=TRUE,CK25=TRUE),SMALL(IF(CK26=CK2:CK9,ROW(CK2:CK9)-1),3),CK31),"")</f>
        <v>#NAME?</v>
      </c>
      <c r="CL30" s="17" t="e">
        <f t="array" aca="1" ref="CL30" ca="1">IF(calculator!$I$5="",IF(AND(CL24=TRUE,CL25=TRUE),SMALL(IF(CL26=CL2:CL9,ROW(CL2:CL9)-1),3),CL31),"")</f>
        <v>#NAME?</v>
      </c>
      <c r="CM30" s="17" t="e">
        <f t="array" aca="1" ref="CM30" ca="1">IF(calculator!$I$5="",IF(AND(CM24=TRUE,CM25=TRUE),SMALL(IF(CM26=CM2:CM9,ROW(CM2:CM9)-1),3),CM31),"")</f>
        <v>#NAME?</v>
      </c>
      <c r="CN30" s="17" t="e">
        <f t="array" aca="1" ref="CN30" ca="1">IF(calculator!$I$5="",IF(AND(CN24=TRUE,CN25=TRUE),SMALL(IF(CN26=CN2:CN9,ROW(CN2:CN9)-1),3),CN31),"")</f>
        <v>#NAME?</v>
      </c>
      <c r="CO30" s="17" t="e">
        <f t="array" aca="1" ref="CO30" ca="1">IF(calculator!$I$5="",IF(AND(CO24=TRUE,CO25=TRUE),SMALL(IF(CO26=CO2:CO9,ROW(CO2:CO9)-1),3),CO31),"")</f>
        <v>#NAME?</v>
      </c>
      <c r="CP30" s="17" t="e">
        <f t="array" aca="1" ref="CP30" ca="1">IF(calculator!$I$5="",IF(AND(CP24=TRUE,CP25=TRUE),SMALL(IF(CP26=CP2:CP9,ROW(CP2:CP9)-1),3),CP31),"")</f>
        <v>#NAME?</v>
      </c>
      <c r="CQ30" s="17" t="e">
        <f t="array" aca="1" ref="CQ30" ca="1">IF(calculator!$I$5="",IF(AND(CQ24=TRUE,CQ25=TRUE),SMALL(IF(CQ26=CQ2:CQ9,ROW(CQ2:CQ9)-1),3),CQ31),"")</f>
        <v>#NAME?</v>
      </c>
      <c r="CR30" s="17" t="e">
        <f t="array" aca="1" ref="CR30" ca="1">IF(calculator!$I$5="",IF(AND(CR24=TRUE,CR25=TRUE),SMALL(IF(CR26=CR2:CR9,ROW(CR2:CR9)-1),3),CR31),"")</f>
        <v>#NAME?</v>
      </c>
      <c r="CS30" s="17" t="e">
        <f t="array" aca="1" ref="CS30" ca="1">IF(calculator!$I$5="",IF(AND(CS24=TRUE,CS25=TRUE),SMALL(IF(CS26=CS2:CS9,ROW(CS2:CS9)-1),3),CS31),"")</f>
        <v>#NAME?</v>
      </c>
      <c r="CT30" s="17" t="e">
        <f t="array" aca="1" ref="CT30" ca="1">IF(calculator!$I$5="",IF(AND(CT24=TRUE,CT25=TRUE),SMALL(IF(CT26=CT2:CT9,ROW(CT2:CT9)-1),3),CT31),"")</f>
        <v>#NAME?</v>
      </c>
      <c r="CU30" s="17" t="e">
        <f t="array" aca="1" ref="CU30" ca="1">IF(calculator!$I$5="",IF(AND(CU24=TRUE,CU25=TRUE),SMALL(IF(CU26=CU2:CU9,ROW(CU2:CU9)-1),3),CU31),"")</f>
        <v>#NAME?</v>
      </c>
      <c r="CV30" s="17" t="e">
        <f t="array" aca="1" ref="CV30" ca="1">IF(calculator!$I$5="",IF(AND(CV24=TRUE,CV25=TRUE),SMALL(IF(CV26=CV2:CV9,ROW(CV2:CV9)-1),3),CV31),"")</f>
        <v>#NAME?</v>
      </c>
      <c r="CW30" s="17" t="e">
        <f t="array" aca="1" ref="CW30" ca="1">IF(calculator!$I$5="",IF(AND(CW24=TRUE,CW25=TRUE),SMALL(IF(CW26=CW2:CW9,ROW(CW2:CW9)-1),3),CW31),"")</f>
        <v>#NAME?</v>
      </c>
      <c r="CX30" s="17" t="e">
        <f t="array" aca="1" ref="CX30" ca="1">IF(calculator!$I$5="",IF(AND(CX24=TRUE,CX25=TRUE),SMALL(IF(CX26=CX2:CX9,ROW(CX2:CX9)-1),3),CX31),"")</f>
        <v>#NAME?</v>
      </c>
      <c r="CY30" s="17" t="e">
        <f t="array" aca="1" ref="CY30" ca="1">IF(calculator!$I$5="",IF(AND(CY24=TRUE,CY25=TRUE),SMALL(IF(CY26=CY2:CY9,ROW(CY2:CY9)-1),3),CY31),"")</f>
        <v>#NAME?</v>
      </c>
      <c r="CZ30" s="17" t="e">
        <f t="array" aca="1" ref="CZ30" ca="1">IF(calculator!$I$5="",IF(AND(CZ24=TRUE,CZ25=TRUE),SMALL(IF(CZ26=CZ2:CZ9,ROW(CZ2:CZ9)-1),3),CZ31),"")</f>
        <v>#NAME?</v>
      </c>
      <c r="DA30" s="17" t="e">
        <f t="array" aca="1" ref="DA30" ca="1">IF(calculator!$I$5="",IF(AND(DA24=TRUE,DA25=TRUE),SMALL(IF(DA26=DA2:DA9,ROW(DA2:DA9)-1),3),DA31),"")</f>
        <v>#NAME?</v>
      </c>
      <c r="DB30" s="17" t="e">
        <f t="array" aca="1" ref="DB30" ca="1">IF(calculator!$I$5="",IF(AND(DB24=TRUE,DB25=TRUE),SMALL(IF(DB26=DB2:DB9,ROW(DB2:DB9)-1),3),DB31),"")</f>
        <v>#NAME?</v>
      </c>
      <c r="DC30" s="17" t="e">
        <f t="array" aca="1" ref="DC30" ca="1">IF(calculator!$I$5="",IF(AND(DC24=TRUE,DC25=TRUE),SMALL(IF(DC26=DC2:DC9,ROW(DC2:DC9)-1),3),DC31),"")</f>
        <v>#NAME?</v>
      </c>
      <c r="DD30" s="17" t="e">
        <f t="array" aca="1" ref="DD30" ca="1">IF(calculator!$I$5="",IF(AND(DD24=TRUE,DD25=TRUE),SMALL(IF(DD26=DD2:DD9,ROW(DD2:DD9)-1),3),DD31),"")</f>
        <v>#NAME?</v>
      </c>
      <c r="DE30" s="17" t="e">
        <f t="array" aca="1" ref="DE30" ca="1">IF(calculator!$I$5="",IF(AND(DE24=TRUE,DE25=TRUE),SMALL(IF(DE26=DE2:DE9,ROW(DE2:DE9)-1),3),DE31),"")</f>
        <v>#NAME?</v>
      </c>
      <c r="DF30" s="17" t="e">
        <f t="array" aca="1" ref="DF30" ca="1">IF(calculator!$I$5="",IF(AND(DF24=TRUE,DF25=TRUE),SMALL(IF(DF26=DF2:DF9,ROW(DF2:DF9)-1),3),DF31),"")</f>
        <v>#NAME?</v>
      </c>
      <c r="DG30" s="17" t="e">
        <f t="array" aca="1" ref="DG30" ca="1">IF(calculator!$I$5="",IF(AND(DG24=TRUE,DG25=TRUE),SMALL(IF(DG26=DG2:DG9,ROW(DG2:DG9)-1),3),DG31),"")</f>
        <v>#NAME?</v>
      </c>
      <c r="DH30" s="17" t="e">
        <f t="array" aca="1" ref="DH30" ca="1">IF(calculator!$I$5="",IF(AND(DH24=TRUE,DH25=TRUE),SMALL(IF(DH26=DH2:DH9,ROW(DH2:DH9)-1),3),DH31),"")</f>
        <v>#NAME?</v>
      </c>
      <c r="DI30" s="17" t="e">
        <f t="array" aca="1" ref="DI30" ca="1">IF(calculator!$I$5="",IF(AND(DI24=TRUE,DI25=TRUE),SMALL(IF(DI26=DI2:DI9,ROW(DI2:DI9)-1),3),DI31),"")</f>
        <v>#NAME?</v>
      </c>
      <c r="DJ30" s="17" t="e">
        <f t="array" aca="1" ref="DJ30" ca="1">IF(calculator!$I$5="",IF(AND(DJ24=TRUE,DJ25=TRUE),SMALL(IF(DJ26=DJ2:DJ9,ROW(DJ2:DJ9)-1),3),DJ31),"")</f>
        <v>#NAME?</v>
      </c>
      <c r="DK30" s="17" t="e">
        <f t="array" aca="1" ref="DK30" ca="1">IF(calculator!$I$5="",IF(AND(DK24=TRUE,DK25=TRUE),SMALL(IF(DK26=DK2:DK9,ROW(DK2:DK9)-1),3),DK31),"")</f>
        <v>#NAME?</v>
      </c>
      <c r="DL30" s="17" t="e">
        <f t="array" aca="1" ref="DL30" ca="1">IF(calculator!$I$5="",IF(AND(DL24=TRUE,DL25=TRUE),SMALL(IF(DL26=DL2:DL9,ROW(DL2:DL9)-1),3),DL31),"")</f>
        <v>#NAME?</v>
      </c>
      <c r="DM30" s="17" t="e">
        <f t="array" aca="1" ref="DM30" ca="1">IF(calculator!$I$5="",IF(AND(DM24=TRUE,DM25=TRUE),SMALL(IF(DM26=DM2:DM9,ROW(DM2:DM9)-1),3),DM31),"")</f>
        <v>#NAME?</v>
      </c>
      <c r="DN30" s="17" t="e">
        <f t="array" aca="1" ref="DN30" ca="1">IF(calculator!$I$5="",IF(AND(DN24=TRUE,DN25=TRUE),SMALL(IF(DN26=DN2:DN9,ROW(DN2:DN9)-1),3),DN31),"")</f>
        <v>#NAME?</v>
      </c>
      <c r="DO30" s="17" t="e">
        <f t="array" aca="1" ref="DO30" ca="1">IF(calculator!$I$5="",IF(AND(DO24=TRUE,DO25=TRUE),SMALL(IF(DO26=DO2:DO9,ROW(DO2:DO9)-1),3),DO31),"")</f>
        <v>#NAME?</v>
      </c>
      <c r="DP30" s="17" t="e">
        <f t="array" aca="1" ref="DP30" ca="1">IF(calculator!$I$5="",IF(AND(DP24=TRUE,DP25=TRUE),SMALL(IF(DP26=DP2:DP9,ROW(DP2:DP9)-1),3),DP31),"")</f>
        <v>#NAME?</v>
      </c>
      <c r="DQ30" s="17" t="e">
        <f t="array" aca="1" ref="DQ30" ca="1">IF(calculator!$I$5="",IF(AND(DQ24=TRUE,DQ25=TRUE),SMALL(IF(DQ26=DQ2:DQ9,ROW(DQ2:DQ9)-1),3),DQ31),"")</f>
        <v>#NAME?</v>
      </c>
      <c r="DR30" s="17" t="e">
        <f t="array" aca="1" ref="DR30" ca="1">IF(calculator!$I$5="",IF(AND(DR24=TRUE,DR25=TRUE),SMALL(IF(DR26=DR2:DR9,ROW(DR2:DR9)-1),3),DR31),"")</f>
        <v>#NAME?</v>
      </c>
      <c r="DS30" s="17" t="e">
        <f t="array" aca="1" ref="DS30" ca="1">IF(calculator!$I$5="",IF(AND(DS24=TRUE,DS25=TRUE),SMALL(IF(DS26=DS2:DS9,ROW(DS2:DS9)-1),3),DS31),"")</f>
        <v>#NAME?</v>
      </c>
      <c r="DT30" s="17" t="e">
        <f t="array" aca="1" ref="DT30" ca="1">IF(calculator!$I$5="",IF(AND(DT24=TRUE,DT25=TRUE),SMALL(IF(DT26=DT2:DT9,ROW(DT2:DT9)-1),3),DT31),"")</f>
        <v>#NAME?</v>
      </c>
      <c r="DU30" s="17" t="e">
        <f t="array" aca="1" ref="DU30" ca="1">IF(calculator!$I$5="",IF(AND(DU24=TRUE,DU25=TRUE),SMALL(IF(DU26=DU2:DU9,ROW(DU2:DU9)-1),3),DU31),"")</f>
        <v>#NAME?</v>
      </c>
      <c r="DV30" s="17" t="e">
        <f t="array" aca="1" ref="DV30" ca="1">IF(calculator!$I$5="",IF(AND(DV24=TRUE,DV25=TRUE),SMALL(IF(DV26=DV2:DV9,ROW(DV2:DV9)-1),3),DV31),"")</f>
        <v>#NAME?</v>
      </c>
      <c r="DW30" s="17" t="e">
        <f t="array" aca="1" ref="DW30" ca="1">IF(calculator!$I$5="",IF(AND(DW24=TRUE,DW25=TRUE),SMALL(IF(DW26=DW2:DW9,ROW(DW2:DW9)-1),3),DW31),"")</f>
        <v>#NAME?</v>
      </c>
      <c r="DX30" s="17" t="e">
        <f t="array" aca="1" ref="DX30" ca="1">IF(calculator!$I$5="",IF(AND(DX24=TRUE,DX25=TRUE),SMALL(IF(DX26=DX2:DX9,ROW(DX2:DX9)-1),3),DX31),"")</f>
        <v>#NAME?</v>
      </c>
      <c r="DY30" s="17" t="e">
        <f t="array" aca="1" ref="DY30" ca="1">IF(calculator!$I$5="",IF(AND(DY24=TRUE,DY25=TRUE),SMALL(IF(DY26=DY2:DY9,ROW(DY2:DY9)-1),3),DY31),"")</f>
        <v>#NAME?</v>
      </c>
      <c r="DZ30" s="17" t="e">
        <f t="array" aca="1" ref="DZ30" ca="1">IF(calculator!$I$5="",IF(AND(DZ24=TRUE,DZ25=TRUE),SMALL(IF(DZ26=DZ2:DZ9,ROW(DZ2:DZ9)-1),3),DZ31),"")</f>
        <v>#NAME?</v>
      </c>
      <c r="EA30" s="17" t="e">
        <f t="array" aca="1" ref="EA30" ca="1">IF(calculator!$I$5="",IF(AND(EA24=TRUE,EA25=TRUE),SMALL(IF(EA26=EA2:EA9,ROW(EA2:EA9)-1),3),EA31),"")</f>
        <v>#NAME?</v>
      </c>
      <c r="EB30" s="17" t="e">
        <f t="array" aca="1" ref="EB30" ca="1">IF(calculator!$I$5="",IF(AND(EB24=TRUE,EB25=TRUE),SMALL(IF(EB26=EB2:EB9,ROW(EB2:EB9)-1),3),EB31),"")</f>
        <v>#NAME?</v>
      </c>
      <c r="EC30" s="17" t="e">
        <f t="array" aca="1" ref="EC30" ca="1">IF(calculator!$I$5="",IF(AND(EC24=TRUE,EC25=TRUE),SMALL(IF(EC26=EC2:EC9,ROW(EC2:EC9)-1),3),EC31),"")</f>
        <v>#NAME?</v>
      </c>
      <c r="ED30" s="17" t="e">
        <f t="array" aca="1" ref="ED30" ca="1">IF(calculator!$I$5="",IF(AND(ED24=TRUE,ED25=TRUE),SMALL(IF(ED26=ED2:ED9,ROW(ED2:ED9)-1),3),ED31),"")</f>
        <v>#NAME?</v>
      </c>
      <c r="EE30" s="17" t="e">
        <f t="array" aca="1" ref="EE30" ca="1">IF(calculator!$I$5="",IF(AND(EE24=TRUE,EE25=TRUE),SMALL(IF(EE26=EE2:EE9,ROW(EE2:EE9)-1),3),EE31),"")</f>
        <v>#NAME?</v>
      </c>
      <c r="EF30" s="17" t="e">
        <f t="array" aca="1" ref="EF30" ca="1">IF(calculator!$I$5="",IF(AND(EF24=TRUE,EF25=TRUE),SMALL(IF(EF26=EF2:EF9,ROW(EF2:EF9)-1),3),EF31),"")</f>
        <v>#NAME?</v>
      </c>
      <c r="EG30" s="17" t="e">
        <f t="array" aca="1" ref="EG30" ca="1">IF(calculator!$I$5="",IF(AND(EG24=TRUE,EG25=TRUE),SMALL(IF(EG26=EG2:EG9,ROW(EG2:EG9)-1),3),EG31),"")</f>
        <v>#NAME?</v>
      </c>
      <c r="EH30" s="17" t="e">
        <f t="array" aca="1" ref="EH30" ca="1">IF(calculator!$I$5="",IF(AND(EH24=TRUE,EH25=TRUE),SMALL(IF(EH26=EH2:EH9,ROW(EH2:EH9)-1),3),EH31),"")</f>
        <v>#NAME?</v>
      </c>
      <c r="EI30" s="17" t="e">
        <f t="array" aca="1" ref="EI30" ca="1">IF(calculator!$I$5="",IF(AND(EI24=TRUE,EI25=TRUE),SMALL(IF(EI26=EI2:EI9,ROW(EI2:EI9)-1),3),EI31),"")</f>
        <v>#NAME?</v>
      </c>
      <c r="EJ30" s="17" t="e">
        <f t="array" aca="1" ref="EJ30" ca="1">IF(calculator!$I$5="",IF(AND(EJ24=TRUE,EJ25=TRUE),SMALL(IF(EJ26=EJ2:EJ9,ROW(EJ2:EJ9)-1),3),EJ31),"")</f>
        <v>#NAME?</v>
      </c>
      <c r="EK30" s="17" t="e">
        <f t="array" aca="1" ref="EK30" ca="1">IF(calculator!$I$5="",IF(AND(EK24=TRUE,EK25=TRUE),SMALL(IF(EK26=EK2:EK9,ROW(EK2:EK9)-1),3),EK31),"")</f>
        <v>#NAME?</v>
      </c>
      <c r="EL30" s="17" t="e">
        <f t="array" aca="1" ref="EL30" ca="1">IF(calculator!$I$5="",IF(AND(EL24=TRUE,EL25=TRUE),SMALL(IF(EL26=EL2:EL9,ROW(EL2:EL9)-1),3),EL31),"")</f>
        <v>#NAME?</v>
      </c>
      <c r="EM30" s="17" t="e">
        <f t="array" aca="1" ref="EM30" ca="1">IF(calculator!$I$5="",IF(AND(EM24=TRUE,EM25=TRUE),SMALL(IF(EM26=EM2:EM9,ROW(EM2:EM9)-1),3),EM31),"")</f>
        <v>#NAME?</v>
      </c>
      <c r="EN30" s="17" t="e">
        <f t="array" aca="1" ref="EN30" ca="1">IF(calculator!$I$5="",IF(AND(EN24=TRUE,EN25=TRUE),SMALL(IF(EN26=EN2:EN9,ROW(EN2:EN9)-1),3),EN31),"")</f>
        <v>#NAME?</v>
      </c>
      <c r="EO30" s="17" t="e">
        <f t="array" aca="1" ref="EO30" ca="1">IF(calculator!$I$5="",IF(AND(EO24=TRUE,EO25=TRUE),SMALL(IF(EO26=EO2:EO9,ROW(EO2:EO9)-1),3),EO31),"")</f>
        <v>#NAME?</v>
      </c>
      <c r="EP30" s="17" t="e">
        <f t="array" aca="1" ref="EP30" ca="1">IF(calculator!$I$5="",IF(AND(EP24=TRUE,EP25=TRUE),SMALL(IF(EP26=EP2:EP9,ROW(EP2:EP9)-1),3),EP31),"")</f>
        <v>#NAME?</v>
      </c>
      <c r="EQ30" s="17" t="e">
        <f t="array" aca="1" ref="EQ30" ca="1">IF(calculator!$I$5="",IF(AND(EQ24=TRUE,EQ25=TRUE),SMALL(IF(EQ26=EQ2:EQ9,ROW(EQ2:EQ9)-1),3),EQ31),"")</f>
        <v>#NAME?</v>
      </c>
      <c r="ER30" s="17" t="e">
        <f t="array" aca="1" ref="ER30" ca="1">IF(calculator!$I$5="",IF(AND(ER24=TRUE,ER25=TRUE),SMALL(IF(ER26=ER2:ER9,ROW(ER2:ER9)-1),3),ER31),"")</f>
        <v>#NAME?</v>
      </c>
      <c r="ES30" s="17" t="e">
        <f t="array" aca="1" ref="ES30" ca="1">IF(calculator!$I$5="",IF(AND(ES24=TRUE,ES25=TRUE),SMALL(IF(ES26=ES2:ES9,ROW(ES2:ES9)-1),3),ES31),"")</f>
        <v>#NAME?</v>
      </c>
      <c r="ET30" s="17" t="e">
        <f t="array" aca="1" ref="ET30" ca="1">IF(calculator!$I$5="",IF(AND(ET24=TRUE,ET25=TRUE),SMALL(IF(ET26=ET2:ET9,ROW(ET2:ET9)-1),3),ET31),"")</f>
        <v>#NAME?</v>
      </c>
      <c r="EU30" s="17" t="e">
        <f t="array" aca="1" ref="EU30" ca="1">IF(calculator!$I$5="",IF(AND(EU24=TRUE,EU25=TRUE),SMALL(IF(EU26=EU2:EU9,ROW(EU2:EU9)-1),3),EU31),"")</f>
        <v>#NAME?</v>
      </c>
      <c r="EV30" s="17" t="e">
        <f t="array" aca="1" ref="EV30" ca="1">IF(calculator!$I$5="",IF(AND(EV24=TRUE,EV25=TRUE),SMALL(IF(EV26=EV2:EV9,ROW(EV2:EV9)-1),3),EV31),"")</f>
        <v>#NAME?</v>
      </c>
      <c r="EW30" s="17" t="e">
        <f t="array" aca="1" ref="EW30" ca="1">IF(calculator!$I$5="",IF(AND(EW24=TRUE,EW25=TRUE),SMALL(IF(EW26=EW2:EW9,ROW(EW2:EW9)-1),3),EW31),"")</f>
        <v>#NAME?</v>
      </c>
      <c r="EX30" s="17" t="e">
        <f t="array" aca="1" ref="EX30" ca="1">IF(calculator!$I$5="",IF(AND(EX24=TRUE,EX25=TRUE),SMALL(IF(EX26=EX2:EX9,ROW(EX2:EX9)-1),3),EX31),"")</f>
        <v>#NAME?</v>
      </c>
      <c r="EY30" s="17" t="e">
        <f t="array" aca="1" ref="EY30" ca="1">IF(calculator!$I$5="",IF(AND(EY24=TRUE,EY25=TRUE),SMALL(IF(EY26=EY2:EY9,ROW(EY2:EY9)-1),3),EY31),"")</f>
        <v>#NAME?</v>
      </c>
      <c r="EZ30" s="17" t="e">
        <f t="array" aca="1" ref="EZ30" ca="1">IF(calculator!$I$5="",IF(AND(EZ24=TRUE,EZ25=TRUE),SMALL(IF(EZ26=EZ2:EZ9,ROW(EZ2:EZ9)-1),3),EZ31),"")</f>
        <v>#NAME?</v>
      </c>
      <c r="FA30" s="17" t="e">
        <f t="array" aca="1" ref="FA30" ca="1">IF(calculator!$I$5="",IF(AND(FA24=TRUE,FA25=TRUE),SMALL(IF(FA26=FA2:FA9,ROW(FA2:FA9)-1),3),FA31),"")</f>
        <v>#NAME?</v>
      </c>
      <c r="FB30" s="17" t="e">
        <f t="array" aca="1" ref="FB30" ca="1">IF(calculator!$I$5="",IF(AND(FB24=TRUE,FB25=TRUE),SMALL(IF(FB26=FB2:FB9,ROW(FB2:FB9)-1),3),FB31),"")</f>
        <v>#NAME?</v>
      </c>
    </row>
    <row r="31" spans="1:158">
      <c r="A31" s="80" t="str">
        <v>ChurchOfIlryosAxe</v>
      </c>
      <c r="B31" s="142" t="e">
        <f ca="1"/>
        <v>#NAME?</v>
      </c>
      <c r="D31" s="23" t="s">
        <v>108</v>
      </c>
      <c r="E31" t="e">
        <f t="shared" ca="1" si="1"/>
        <v>#NAME?</v>
      </c>
      <c r="F31" s="143">
        <f t="array" ref="F31">IF(calculator!$I$5="",INDEX(VeryBigTable,MATCH(F$1,VeryBigTableHeroes,0),MATCH(INDEX(ChatList,MATCH($D31,ChatHeroList,0),1),VeryBigTableChatRow)),"")</f>
        <v>-1</v>
      </c>
      <c r="G31" s="143">
        <f t="array" ref="G31">IF(calculator!$I$5="",INDEX(VeryBigTable,MATCH(G$1,VeryBigTableHeroes,0),MATCH(INDEX(ChatList,MATCH($D31,ChatHeroList,0),1),VeryBigTableChatRow)),"")</f>
        <v>-3</v>
      </c>
      <c r="H31" s="143">
        <f t="array" ref="H31">IF(calculator!$I$5="",INDEX(VeryBigTable,MATCH(H$1,VeryBigTableHeroes,0),MATCH(INDEX(ChatList,MATCH($D31,ChatHeroList,0),1),VeryBigTableChatRow)),"")</f>
        <v>1</v>
      </c>
      <c r="I31" s="143">
        <f>IF(calculator!$I$5="",SUM(F31:H31),"")</f>
        <v>-3</v>
      </c>
      <c r="J31" s="23" t="s">
        <v>108</v>
      </c>
      <c r="K31" s="23" t="e">
        <f t="shared" ca="1" si="2"/>
        <v>#NAME?</v>
      </c>
      <c r="L31" s="23">
        <f t="array" ref="L31">IF(calculator!$I$5="",INDEX(VeryBigTable,MATCH(L$1,VeryBigTableHeroes,0),MATCH(INDEX(ChatList,MATCH($J31,ChatHeroList,0),2),VeryBigTableChatRow)),"")</f>
        <v>1</v>
      </c>
      <c r="M31" s="23">
        <f t="array" ref="M31">IF(calculator!$I$5="",INDEX(VeryBigTable,MATCH(M$1,VeryBigTableHeroes,0),MATCH(INDEX(ChatList,MATCH($J31,ChatHeroList,0),2),VeryBigTableChatRow)),"")</f>
        <v>0</v>
      </c>
      <c r="N31" s="23">
        <f t="array" ref="N31">IF(calculator!$I$5="",INDEX(VeryBigTable,MATCH(N$1,VeryBigTableHeroes,0),MATCH(INDEX(ChatList,MATCH($J31,ChatHeroList,0),2),VeryBigTableChatRow)),"")</f>
        <v>-2</v>
      </c>
      <c r="O31" s="23">
        <f>IF(calculator!$I$5="",SUM(L31:N31),"")</f>
        <v>-1</v>
      </c>
      <c r="P31" s="149" t="s">
        <v>155</v>
      </c>
      <c r="Q31" s="125" t="e">
        <f ca="1">_xludf.CONCAT(P31,"2")</f>
        <v>#NAME?</v>
      </c>
      <c r="R31" s="149">
        <f t="array" ref="R31">IF(calculator!$I$5="",INDEX(VeryBigTable,MATCH(R$1,VeryBigTableHeroes,0),MATCH(INDEX(ChatList,MATCH($P31,ChatHeroList,0),2),VeryBigTableChatRow)),"")</f>
        <v>2</v>
      </c>
      <c r="S31" s="149">
        <f t="array" ref="S31">IF(calculator!$I$5="",INDEX(VeryBigTable,MATCH(S$1,VeryBigTableHeroes,0),MATCH(INDEX(ChatList,MATCH($P31,ChatHeroList,0),2),VeryBigTableChatRow)),"")</f>
        <v>-3</v>
      </c>
      <c r="T31" s="149">
        <f t="array" ref="T31">IF(calculator!$I$5="",INDEX(VeryBigTable,MATCH(T$1,VeryBigTableHeroes,0),MATCH(INDEX(ChatList,MATCH($P31,ChatHeroList,0),2),VeryBigTableChatRow)),"")</f>
        <v>-1</v>
      </c>
      <c r="U31" s="149">
        <f>IF(calculator!$I$5="",SUM(R31:T31),"")</f>
        <v>-2</v>
      </c>
      <c r="W31" s="190" t="s">
        <v>575</v>
      </c>
      <c r="X31" s="188">
        <v>43559</v>
      </c>
      <c r="Y31" s="187">
        <v>29</v>
      </c>
      <c r="Z31" s="185" t="s">
        <v>576</v>
      </c>
      <c r="AA31" s="185">
        <v>11</v>
      </c>
      <c r="AE31" s="182"/>
      <c r="AG31" s="28" t="s">
        <v>598</v>
      </c>
      <c r="AI31" s="134" t="str">
        <f t="shared" si="0"/>
        <v/>
      </c>
      <c r="AJ31" s="5"/>
      <c r="AK31" s="17" t="e">
        <f t="array" aca="1" ref="AK31" ca="1">IF(calculator!$I$5="",_xludf.IFs(AK26,SMALL(IF(AK22=AK2:AK9,ROW(AK2:AK9)-1),2),AK25=FALSE,MATCH(AK22,AK2:AK9,0)),"")</f>
        <v>#NAME?</v>
      </c>
      <c r="AL31" s="17" t="e">
        <f t="array" aca="1" ref="AL31" ca="1">IF(calculator!$I$5="",_xludf.IFs(AL26,SMALL(IF(AL22=AL2:AL9,ROW(AL2:AL9)-1),2),AL25=FALSE,MATCH(AL22,AL2:AL9,0)),"")</f>
        <v>#NAME?</v>
      </c>
      <c r="AM31" s="17" t="e">
        <f t="array" aca="1" ref="AM31" ca="1">IF(calculator!$I$5="",_xludf.IFs(AM26,SMALL(IF(AM22=AM2:AM9,ROW(AM2:AM9)-1),2),AM25=FALSE,MATCH(AM22,AM2:AM9,0)),"")</f>
        <v>#NAME?</v>
      </c>
      <c r="AN31" s="17" t="e">
        <f t="array" aca="1" ref="AN31" ca="1">IF(calculator!$I$5="",_xludf.IFs(AN26,SMALL(IF(AN22=AN2:AN9,ROW(AN2:AN9)-1),2),AN25=FALSE,MATCH(AN22,AN2:AN9,0)),"")</f>
        <v>#NAME?</v>
      </c>
      <c r="AO31" s="17" t="e">
        <f t="array" aca="1" ref="AO31" ca="1">IF(calculator!$I$5="",_xludf.IFs(AO26,SMALL(IF(AO22=AO2:AO9,ROW(AO2:AO9)-1),2),AO25=FALSE,MATCH(AO22,AO2:AO9,0)),"")</f>
        <v>#NAME?</v>
      </c>
      <c r="AP31" s="17" t="e">
        <f t="array" aca="1" ref="AP31" ca="1">IF(calculator!$I$5="",_xludf.IFs(AP26,SMALL(IF(AP22=AP2:AP9,ROW(AP2:AP9)-1),2),AP25=FALSE,MATCH(AP22,AP2:AP9,0)),"")</f>
        <v>#NAME?</v>
      </c>
      <c r="AQ31" s="17" t="e">
        <f t="array" aca="1" ref="AQ31" ca="1">IF(calculator!$I$5="",_xludf.IFs(AQ26,SMALL(IF(AQ22=AQ2:AQ9,ROW(AQ2:AQ9)-1),2),AQ25=FALSE,MATCH(AQ22,AQ2:AQ9,0)),"")</f>
        <v>#NAME?</v>
      </c>
      <c r="AR31" s="17" t="e">
        <f t="array" aca="1" ref="AR31" ca="1">IF(calculator!$I$5="",_xludf.IFs(AR26,SMALL(IF(AR22=AR2:AR9,ROW(AR2:AR9)-1),2),AR25=FALSE,MATCH(AR22,AR2:AR9,0)),"")</f>
        <v>#NAME?</v>
      </c>
      <c r="AS31" s="17" t="e">
        <f t="array" aca="1" ref="AS31" ca="1">IF(calculator!$I$5="",_xludf.IFs(AS26,SMALL(IF(AS22=AS2:AS9,ROW(AS2:AS9)-1),2),AS25=FALSE,MATCH(AS22,AS2:AS9,0)),"")</f>
        <v>#NAME?</v>
      </c>
      <c r="AT31" s="17" t="e">
        <f t="array" aca="1" ref="AT31" ca="1">IF(calculator!$I$5="",_xludf.IFs(AT26,SMALL(IF(AT22=AT2:AT9,ROW(AT2:AT9)-1),2),AT25=FALSE,MATCH(AT22,AT2:AT9,0)),"")</f>
        <v>#NAME?</v>
      </c>
      <c r="AU31" s="17" t="e">
        <f t="array" aca="1" ref="AU31" ca="1">IF(calculator!$I$5="",_xludf.IFs(AU26,SMALL(IF(AU22=AU2:AU9,ROW(AU2:AU9)-1),2),AU25=FALSE,MATCH(AU22,AU2:AU9,0)),"")</f>
        <v>#NAME?</v>
      </c>
      <c r="AV31" s="17" t="e">
        <f t="array" aca="1" ref="AV31" ca="1">IF(calculator!$I$5="",_xludf.IFs(AV26,SMALL(IF(AV22=AV2:AV9,ROW(AV2:AV9)-1),2),AV25=FALSE,MATCH(AV22,AV2:AV9,0)),"")</f>
        <v>#NAME?</v>
      </c>
      <c r="AW31" s="17" t="e">
        <f t="array" aca="1" ref="AW31" ca="1">IF(calculator!$I$5="",_xludf.IFs(AW26,SMALL(IF(AW22=AW2:AW9,ROW(AW2:AW9)-1),2),AW25=FALSE,MATCH(AW22,AW2:AW9,0)),"")</f>
        <v>#NAME?</v>
      </c>
      <c r="AX31" s="17" t="e">
        <f t="array" aca="1" ref="AX31" ca="1">IF(calculator!$I$5="",_xludf.IFs(AX26,SMALL(IF(AX22=AX2:AX9,ROW(AX2:AX9)-1),2),AX25=FALSE,MATCH(AX22,AX2:AX9,0)),"")</f>
        <v>#NAME?</v>
      </c>
      <c r="AY31" s="17" t="e">
        <f t="array" aca="1" ref="AY31" ca="1">IF(calculator!$I$5="",_xludf.IFs(AY26,SMALL(IF(AY22=AY2:AY9,ROW(AY2:AY9)-1),2),AY25=FALSE,MATCH(AY22,AY2:AY9,0)),"")</f>
        <v>#NAME?</v>
      </c>
      <c r="AZ31" s="17" t="e">
        <f t="array" aca="1" ref="AZ31" ca="1">IF(calculator!$I$5="",_xludf.IFs(AZ26,SMALL(IF(AZ22=AZ2:AZ9,ROW(AZ2:AZ9)-1),2),AZ25=FALSE,MATCH(AZ22,AZ2:AZ9,0)),"")</f>
        <v>#NAME?</v>
      </c>
      <c r="BA31" s="17" t="e">
        <f t="array" aca="1" ref="BA31" ca="1">IF(calculator!$I$5="",_xludf.IFs(BA26,SMALL(IF(BA22=BA2:BA9,ROW(BA2:BA9)-1),2),BA25=FALSE,MATCH(BA22,BA2:BA9,0)),"")</f>
        <v>#NAME?</v>
      </c>
      <c r="BB31" s="17" t="e">
        <f t="array" aca="1" ref="BB31" ca="1">IF(calculator!$I$5="",_xludf.IFs(BB26,SMALL(IF(BB22=BB2:BB9,ROW(BB2:BB9)-1),2),BB25=FALSE,MATCH(BB22,BB2:BB9,0)),"")</f>
        <v>#NAME?</v>
      </c>
      <c r="BC31" s="17" t="e">
        <f t="array" aca="1" ref="BC31" ca="1">IF(calculator!$I$5="",_xludf.IFs(BC26,SMALL(IF(BC22=BC2:BC9,ROW(BC2:BC9)-1),2),BC25=FALSE,MATCH(BC22,BC2:BC9,0)),"")</f>
        <v>#NAME?</v>
      </c>
      <c r="BD31" s="17" t="e">
        <f t="array" aca="1" ref="BD31" ca="1">IF(calculator!$I$5="",_xludf.IFs(BD26,SMALL(IF(BD22=BD2:BD9,ROW(BD2:BD9)-1),2),BD25=FALSE,MATCH(BD22,BD2:BD9,0)),"")</f>
        <v>#NAME?</v>
      </c>
      <c r="BE31" s="17" t="e">
        <f t="array" aca="1" ref="BE31" ca="1">IF(calculator!$I$5="",_xludf.IFs(BE26,SMALL(IF(BE22=BE2:BE9,ROW(BE2:BE9)-1),2),BE25=FALSE,MATCH(BE22,BE2:BE9,0)),"")</f>
        <v>#NAME?</v>
      </c>
      <c r="BF31" s="17" t="e">
        <f t="array" aca="1" ref="BF31" ca="1">IF(calculator!$I$5="",_xludf.IFs(BF26,SMALL(IF(BF22=BF2:BF9,ROW(BF2:BF9)-1),2),BF25=FALSE,MATCH(BF22,BF2:BF9,0)),"")</f>
        <v>#NAME?</v>
      </c>
      <c r="BG31" s="17" t="e">
        <f t="array" aca="1" ref="BG31" ca="1">IF(calculator!$I$5="",_xludf.IFs(BG26,SMALL(IF(BG22=BG2:BG9,ROW(BG2:BG9)-1),2),BG25=FALSE,MATCH(BG22,BG2:BG9,0)),"")</f>
        <v>#NAME?</v>
      </c>
      <c r="BH31" s="17" t="e">
        <f t="array" aca="1" ref="BH31" ca="1">IF(calculator!$I$5="",_xludf.IFs(BH26,SMALL(IF(BH22=BH2:BH9,ROW(BH2:BH9)-1),2),BH25=FALSE,MATCH(BH22,BH2:BH9,0)),"")</f>
        <v>#NAME?</v>
      </c>
      <c r="BI31" s="17" t="e">
        <f t="array" aca="1" ref="BI31" ca="1">IF(calculator!$I$5="",_xludf.IFs(BI26,SMALL(IF(BI22=BI2:BI9,ROW(BI2:BI9)-1),2),BI25=FALSE,MATCH(BI22,BI2:BI9,0)),"")</f>
        <v>#NAME?</v>
      </c>
      <c r="BJ31" s="17" t="e">
        <f t="array" aca="1" ref="BJ31" ca="1">IF(calculator!$I$5="",_xludf.IFs(BJ26,SMALL(IF(BJ22=BJ2:BJ9,ROW(BJ2:BJ9)-1),2),BJ25=FALSE,MATCH(BJ22,BJ2:BJ9,0)),"")</f>
        <v>#NAME?</v>
      </c>
      <c r="BK31" s="17" t="e">
        <f t="array" aca="1" ref="BK31" ca="1">IF(calculator!$I$5="",_xludf.IFs(BK26,SMALL(IF(BK22=BK2:BK9,ROW(BK2:BK9)-1),2),BK25=FALSE,MATCH(BK22,BK2:BK9,0)),"")</f>
        <v>#NAME?</v>
      </c>
      <c r="BL31" s="17" t="e">
        <f t="array" aca="1" ref="BL31" ca="1">IF(calculator!$I$5="",_xludf.IFs(BL26,SMALL(IF(BL22=BL2:BL9,ROW(BL2:BL9)-1),2),BL25=FALSE,MATCH(BL22,BL2:BL9,0)),"")</f>
        <v>#NAME?</v>
      </c>
      <c r="BM31" s="17" t="e">
        <f t="array" aca="1" ref="BM31" ca="1">IF(calculator!$I$5="",_xludf.IFs(BM26,SMALL(IF(BM22=BM2:BM9,ROW(BM2:BM9)-1),2),BM25=FALSE,MATCH(BM22,BM2:BM9,0)),"")</f>
        <v>#NAME?</v>
      </c>
      <c r="BN31" s="17" t="e">
        <f t="array" aca="1" ref="BN31" ca="1">IF(calculator!$I$5="",_xludf.IFs(BN26,SMALL(IF(BN22=BN2:BN9,ROW(BN2:BN9)-1),2),BN25=FALSE,MATCH(BN22,BN2:BN9,0)),"")</f>
        <v>#NAME?</v>
      </c>
      <c r="BO31" s="17" t="e">
        <f t="array" aca="1" ref="BO31" ca="1">IF(calculator!$I$5="",_xludf.IFs(BO26,SMALL(IF(BO22=BO2:BO9,ROW(BO2:BO9)-1),2),BO25=FALSE,MATCH(BO22,BO2:BO9,0)),"")</f>
        <v>#NAME?</v>
      </c>
      <c r="BP31" s="17" t="e">
        <f t="array" aca="1" ref="BP31" ca="1">IF(calculator!$I$5="",_xludf.IFs(BP26,SMALL(IF(BP22=BP2:BP9,ROW(BP2:BP9)-1),2),BP25=FALSE,MATCH(BP22,BP2:BP9,0)),"")</f>
        <v>#NAME?</v>
      </c>
      <c r="BQ31" s="17" t="e">
        <f t="array" aca="1" ref="BQ31" ca="1">IF(calculator!$I$5="",_xludf.IFs(BQ26,SMALL(IF(BQ22=BQ2:BQ9,ROW(BQ2:BQ9)-1),2),BQ25=FALSE,MATCH(BQ22,BQ2:BQ9,0)),"")</f>
        <v>#NAME?</v>
      </c>
      <c r="BR31" s="17" t="e">
        <f t="array" aca="1" ref="BR31" ca="1">IF(calculator!$I$5="",_xludf.IFs(BR26,SMALL(IF(BR22=BR2:BR9,ROW(BR2:BR9)-1),2),BR25=FALSE,MATCH(BR22,BR2:BR9,0)),"")</f>
        <v>#NAME?</v>
      </c>
      <c r="BS31" s="17" t="e">
        <f t="array" aca="1" ref="BS31" ca="1">IF(calculator!$I$5="",_xludf.IFs(BS26,SMALL(IF(BS22=BS2:BS9,ROW(BS2:BS9)-1),2),BS25=FALSE,MATCH(BS22,BS2:BS9,0)),"")</f>
        <v>#NAME?</v>
      </c>
      <c r="BT31" s="17" t="e">
        <f t="array" aca="1" ref="BT31" ca="1">IF(calculator!$I$5="",_xludf.IFs(BT26,SMALL(IF(BT22=BT2:BT9,ROW(BT2:BT9)-1),2),BT25=FALSE,MATCH(BT22,BT2:BT9,0)),"")</f>
        <v>#NAME?</v>
      </c>
      <c r="BU31" s="17" t="e">
        <f t="array" aca="1" ref="BU31" ca="1">IF(calculator!$I$5="",_xludf.IFs(BU26,SMALL(IF(BU22=BU2:BU9,ROW(BU2:BU9)-1),2),BU25=FALSE,MATCH(BU22,BU2:BU9,0)),"")</f>
        <v>#NAME?</v>
      </c>
      <c r="BV31" s="17" t="e">
        <f t="array" aca="1" ref="BV31" ca="1">IF(calculator!$I$5="",_xludf.IFs(BV26,SMALL(IF(BV22=BV2:BV9,ROW(BV2:BV9)-1),2),BV25=FALSE,MATCH(BV22,BV2:BV9,0)),"")</f>
        <v>#NAME?</v>
      </c>
      <c r="BW31" s="17" t="e">
        <f t="array" aca="1" ref="BW31" ca="1">IF(calculator!$I$5="",_xludf.IFs(BW26,SMALL(IF(BW22=BW2:BW9,ROW(BW2:BW9)-1),2),BW25=FALSE,MATCH(BW22,BW2:BW9,0)),"")</f>
        <v>#NAME?</v>
      </c>
      <c r="BX31" s="17" t="e">
        <f t="array" aca="1" ref="BX31" ca="1">IF(calculator!$I$5="",_xludf.IFs(BX26,SMALL(IF(BX22=BX2:BX9,ROW(BX2:BX9)-1),2),BX25=FALSE,MATCH(BX22,BX2:BX9,0)),"")</f>
        <v>#NAME?</v>
      </c>
      <c r="BY31" s="17" t="e">
        <f t="array" aca="1" ref="BY31" ca="1">IF(calculator!$I$5="",_xludf.IFs(BY26,SMALL(IF(BY22=BY2:BY9,ROW(BY2:BY9)-1),2),BY25=FALSE,MATCH(BY22,BY2:BY9,0)),"")</f>
        <v>#NAME?</v>
      </c>
      <c r="BZ31" s="17" t="e">
        <f t="array" aca="1" ref="BZ31" ca="1">IF(calculator!$I$5="",_xludf.IFs(BZ26,SMALL(IF(BZ22=BZ2:BZ9,ROW(BZ2:BZ9)-1),2),BZ25=FALSE,MATCH(BZ22,BZ2:BZ9,0)),"")</f>
        <v>#NAME?</v>
      </c>
      <c r="CA31" s="17" t="e">
        <f t="array" aca="1" ref="CA31" ca="1">IF(calculator!$I$5="",_xludf.IFs(CA26,SMALL(IF(CA22=CA2:CA9,ROW(CA2:CA9)-1),2),CA25=FALSE,MATCH(CA22,CA2:CA9,0)),"")</f>
        <v>#NAME?</v>
      </c>
      <c r="CB31" s="17" t="e">
        <f t="array" aca="1" ref="CB31" ca="1">IF(calculator!$I$5="",_xludf.IFs(CB26,SMALL(IF(CB22=CB2:CB9,ROW(CB2:CB9)-1),2),CB25=FALSE,MATCH(CB22,CB2:CB9,0)),"")</f>
        <v>#NAME?</v>
      </c>
      <c r="CC31" s="17" t="e">
        <f t="array" aca="1" ref="CC31" ca="1">IF(calculator!$I$5="",_xludf.IFs(CC26,SMALL(IF(CC22=CC2:CC9,ROW(CC2:CC9)-1),2),CC25=FALSE,MATCH(CC22,CC2:CC9,0)),"")</f>
        <v>#NAME?</v>
      </c>
      <c r="CD31" s="17" t="e">
        <f t="array" aca="1" ref="CD31" ca="1">IF(calculator!$I$5="",_xludf.IFs(CD26,SMALL(IF(CD22=CD2:CD9,ROW(CD2:CD9)-1),2),CD25=FALSE,MATCH(CD22,CD2:CD9,0)),"")</f>
        <v>#NAME?</v>
      </c>
      <c r="CE31" s="17" t="e">
        <f t="array" aca="1" ref="CE31" ca="1">IF(calculator!$I$5="",_xludf.IFs(CE26,SMALL(IF(CE22=CE2:CE9,ROW(CE2:CE9)-1),2),CE25=FALSE,MATCH(CE22,CE2:CE9,0)),"")</f>
        <v>#NAME?</v>
      </c>
      <c r="CF31" s="17" t="e">
        <f t="array" aca="1" ref="CF31" ca="1">IF(calculator!$I$5="",_xludf.IFs(CF26,SMALL(IF(CF22=CF2:CF9,ROW(CF2:CF9)-1),2),CF25=FALSE,MATCH(CF22,CF2:CF9,0)),"")</f>
        <v>#NAME?</v>
      </c>
      <c r="CG31" s="17" t="e">
        <f t="array" aca="1" ref="CG31" ca="1">IF(calculator!$I$5="",_xludf.IFs(CG26,SMALL(IF(CG22=CG2:CG9,ROW(CG2:CG9)-1),2),CG25=FALSE,MATCH(CG22,CG2:CG9,0)),"")</f>
        <v>#NAME?</v>
      </c>
      <c r="CH31" s="17" t="e">
        <f t="array" aca="1" ref="CH31" ca="1">IF(calculator!$I$5="",_xludf.IFs(CH26,SMALL(IF(CH22=CH2:CH9,ROW(CH2:CH9)-1),2),CH25=FALSE,MATCH(CH22,CH2:CH9,0)),"")</f>
        <v>#NAME?</v>
      </c>
      <c r="CI31" s="17" t="e">
        <f t="array" aca="1" ref="CI31" ca="1">IF(calculator!$I$5="",_xludf.IFs(CI26,SMALL(IF(CI22=CI2:CI9,ROW(CI2:CI9)-1),2),CI25=FALSE,MATCH(CI22,CI2:CI9,0)),"")</f>
        <v>#NAME?</v>
      </c>
      <c r="CJ31" s="17" t="e">
        <f t="array" aca="1" ref="CJ31" ca="1">IF(calculator!$I$5="",_xludf.IFs(CJ26,SMALL(IF(CJ22=CJ2:CJ9,ROW(CJ2:CJ9)-1),2),CJ25=FALSE,MATCH(CJ22,CJ2:CJ9,0)),"")</f>
        <v>#NAME?</v>
      </c>
      <c r="CK31" s="17" t="e">
        <f t="array" aca="1" ref="CK31" ca="1">IF(calculator!$I$5="",_xludf.IFs(CK26,SMALL(IF(CK22=CK2:CK9,ROW(CK2:CK9)-1),2),CK25=FALSE,MATCH(CK22,CK2:CK9,0)),"")</f>
        <v>#NAME?</v>
      </c>
      <c r="CL31" s="17" t="e">
        <f t="array" aca="1" ref="CL31" ca="1">IF(calculator!$I$5="",_xludf.IFs(CL26,SMALL(IF(CL22=CL2:CL9,ROW(CL2:CL9)-1),2),CL25=FALSE,MATCH(CL22,CL2:CL9,0)),"")</f>
        <v>#NAME?</v>
      </c>
      <c r="CM31" s="17" t="e">
        <f t="array" aca="1" ref="CM31" ca="1">IF(calculator!$I$5="",_xludf.IFs(CM26,SMALL(IF(CM22=CM2:CM9,ROW(CM2:CM9)-1),2),CM25=FALSE,MATCH(CM22,CM2:CM9,0)),"")</f>
        <v>#NAME?</v>
      </c>
      <c r="CN31" s="17" t="e">
        <f t="array" aca="1" ref="CN31" ca="1">IF(calculator!$I$5="",_xludf.IFs(CN26,SMALL(IF(CN22=CN2:CN9,ROW(CN2:CN9)-1),2),CN25=FALSE,MATCH(CN22,CN2:CN9,0)),"")</f>
        <v>#NAME?</v>
      </c>
      <c r="CO31" s="17" t="e">
        <f t="array" aca="1" ref="CO31" ca="1">IF(calculator!$I$5="",_xludf.IFs(CO26,SMALL(IF(CO22=CO2:CO9,ROW(CO2:CO9)-1),2),CO25=FALSE,MATCH(CO22,CO2:CO9,0)),"")</f>
        <v>#NAME?</v>
      </c>
      <c r="CP31" s="17" t="e">
        <f t="array" aca="1" ref="CP31" ca="1">IF(calculator!$I$5="",_xludf.IFs(CP26,SMALL(IF(CP22=CP2:CP9,ROW(CP2:CP9)-1),2),CP25=FALSE,MATCH(CP22,CP2:CP9,0)),"")</f>
        <v>#NAME?</v>
      </c>
      <c r="CQ31" s="17" t="e">
        <f t="array" aca="1" ref="CQ31" ca="1">IF(calculator!$I$5="",_xludf.IFs(CQ26,SMALL(IF(CQ22=CQ2:CQ9,ROW(CQ2:CQ9)-1),2),CQ25=FALSE,MATCH(CQ22,CQ2:CQ9,0)),"")</f>
        <v>#NAME?</v>
      </c>
      <c r="CR31" s="17" t="e">
        <f t="array" aca="1" ref="CR31" ca="1">IF(calculator!$I$5="",_xludf.IFs(CR26,SMALL(IF(CR22=CR2:CR9,ROW(CR2:CR9)-1),2),CR25=FALSE,MATCH(CR22,CR2:CR9,0)),"")</f>
        <v>#NAME?</v>
      </c>
      <c r="CS31" s="17" t="e">
        <f t="array" aca="1" ref="CS31" ca="1">IF(calculator!$I$5="",_xludf.IFs(CS26,SMALL(IF(CS22=CS2:CS9,ROW(CS2:CS9)-1),2),CS25=FALSE,MATCH(CS22,CS2:CS9,0)),"")</f>
        <v>#NAME?</v>
      </c>
      <c r="CT31" s="17" t="e">
        <f t="array" aca="1" ref="CT31" ca="1">IF(calculator!$I$5="",_xludf.IFs(CT26,SMALL(IF(CT22=CT2:CT9,ROW(CT2:CT9)-1),2),CT25=FALSE,MATCH(CT22,CT2:CT9,0)),"")</f>
        <v>#NAME?</v>
      </c>
      <c r="CU31" s="17" t="e">
        <f t="array" aca="1" ref="CU31" ca="1">IF(calculator!$I$5="",_xludf.IFs(CU26,SMALL(IF(CU22=CU2:CU9,ROW(CU2:CU9)-1),2),CU25=FALSE,MATCH(CU22,CU2:CU9,0)),"")</f>
        <v>#NAME?</v>
      </c>
      <c r="CV31" s="17" t="e">
        <f t="array" aca="1" ref="CV31" ca="1">IF(calculator!$I$5="",_xludf.IFs(CV26,SMALL(IF(CV22=CV2:CV9,ROW(CV2:CV9)-1),2),CV25=FALSE,MATCH(CV22,CV2:CV9,0)),"")</f>
        <v>#NAME?</v>
      </c>
      <c r="CW31" s="17" t="e">
        <f t="array" aca="1" ref="CW31" ca="1">IF(calculator!$I$5="",_xludf.IFs(CW26,SMALL(IF(CW22=CW2:CW9,ROW(CW2:CW9)-1),2),CW25=FALSE,MATCH(CW22,CW2:CW9,0)),"")</f>
        <v>#NAME?</v>
      </c>
      <c r="CX31" s="17" t="e">
        <f t="array" aca="1" ref="CX31" ca="1">IF(calculator!$I$5="",_xludf.IFs(CX26,SMALL(IF(CX22=CX2:CX9,ROW(CX2:CX9)-1),2),CX25=FALSE,MATCH(CX22,CX2:CX9,0)),"")</f>
        <v>#NAME?</v>
      </c>
      <c r="CY31" s="17" t="e">
        <f t="array" aca="1" ref="CY31" ca="1">IF(calculator!$I$5="",_xludf.IFs(CY26,SMALL(IF(CY22=CY2:CY9,ROW(CY2:CY9)-1),2),CY25=FALSE,MATCH(CY22,CY2:CY9,0)),"")</f>
        <v>#NAME?</v>
      </c>
      <c r="CZ31" s="17" t="e">
        <f t="array" aca="1" ref="CZ31" ca="1">IF(calculator!$I$5="",_xludf.IFs(CZ26,SMALL(IF(CZ22=CZ2:CZ9,ROW(CZ2:CZ9)-1),2),CZ25=FALSE,MATCH(CZ22,CZ2:CZ9,0)),"")</f>
        <v>#NAME?</v>
      </c>
      <c r="DA31" s="17" t="e">
        <f t="array" aca="1" ref="DA31" ca="1">IF(calculator!$I$5="",_xludf.IFs(DA26,SMALL(IF(DA22=DA2:DA9,ROW(DA2:DA9)-1),2),DA25=FALSE,MATCH(DA22,DA2:DA9,0)),"")</f>
        <v>#NAME?</v>
      </c>
      <c r="DB31" s="17" t="e">
        <f t="array" aca="1" ref="DB31" ca="1">IF(calculator!$I$5="",_xludf.IFs(DB26,SMALL(IF(DB22=DB2:DB9,ROW(DB2:DB9)-1),2),DB25=FALSE,MATCH(DB22,DB2:DB9,0)),"")</f>
        <v>#NAME?</v>
      </c>
      <c r="DC31" s="17" t="e">
        <f t="array" aca="1" ref="DC31" ca="1">IF(calculator!$I$5="",_xludf.IFs(DC26,SMALL(IF(DC22=DC2:DC9,ROW(DC2:DC9)-1),2),DC25=FALSE,MATCH(DC22,DC2:DC9,0)),"")</f>
        <v>#NAME?</v>
      </c>
      <c r="DD31" s="17" t="e">
        <f t="array" aca="1" ref="DD31" ca="1">IF(calculator!$I$5="",_xludf.IFs(DD26,SMALL(IF(DD22=DD2:DD9,ROW(DD2:DD9)-1),2),DD25=FALSE,MATCH(DD22,DD2:DD9,0)),"")</f>
        <v>#NAME?</v>
      </c>
      <c r="DE31" s="17" t="e">
        <f t="array" aca="1" ref="DE31" ca="1">IF(calculator!$I$5="",_xludf.IFs(DE26,SMALL(IF(DE22=DE2:DE9,ROW(DE2:DE9)-1),2),DE25=FALSE,MATCH(DE22,DE2:DE9,0)),"")</f>
        <v>#NAME?</v>
      </c>
      <c r="DF31" s="17" t="e">
        <f t="array" aca="1" ref="DF31" ca="1">IF(calculator!$I$5="",_xludf.IFs(DF26,SMALL(IF(DF22=DF2:DF9,ROW(DF2:DF9)-1),2),DF25=FALSE,MATCH(DF22,DF2:DF9,0)),"")</f>
        <v>#NAME?</v>
      </c>
      <c r="DG31" s="17" t="e">
        <f t="array" aca="1" ref="DG31" ca="1">IF(calculator!$I$5="",_xludf.IFs(DG26,SMALL(IF(DG22=DG2:DG9,ROW(DG2:DG9)-1),2),DG25=FALSE,MATCH(DG22,DG2:DG9,0)),"")</f>
        <v>#NAME?</v>
      </c>
      <c r="DH31" s="17" t="e">
        <f t="array" aca="1" ref="DH31" ca="1">IF(calculator!$I$5="",_xludf.IFs(DH26,SMALL(IF(DH22=DH2:DH9,ROW(DH2:DH9)-1),2),DH25=FALSE,MATCH(DH22,DH2:DH9,0)),"")</f>
        <v>#NAME?</v>
      </c>
      <c r="DI31" s="17" t="e">
        <f t="array" aca="1" ref="DI31" ca="1">IF(calculator!$I$5="",_xludf.IFs(DI26,SMALL(IF(DI22=DI2:DI9,ROW(DI2:DI9)-1),2),DI25=FALSE,MATCH(DI22,DI2:DI9,0)),"")</f>
        <v>#NAME?</v>
      </c>
      <c r="DJ31" s="17" t="e">
        <f t="array" aca="1" ref="DJ31" ca="1">IF(calculator!$I$5="",_xludf.IFs(DJ26,SMALL(IF(DJ22=DJ2:DJ9,ROW(DJ2:DJ9)-1),2),DJ25=FALSE,MATCH(DJ22,DJ2:DJ9,0)),"")</f>
        <v>#NAME?</v>
      </c>
      <c r="DK31" s="17" t="e">
        <f t="array" aca="1" ref="DK31" ca="1">IF(calculator!$I$5="",_xludf.IFs(DK26,SMALL(IF(DK22=DK2:DK9,ROW(DK2:DK9)-1),2),DK25=FALSE,MATCH(DK22,DK2:DK9,0)),"")</f>
        <v>#NAME?</v>
      </c>
      <c r="DL31" s="17" t="e">
        <f t="array" aca="1" ref="DL31" ca="1">IF(calculator!$I$5="",_xludf.IFs(DL26,SMALL(IF(DL22=DL2:DL9,ROW(DL2:DL9)-1),2),DL25=FALSE,MATCH(DL22,DL2:DL9,0)),"")</f>
        <v>#NAME?</v>
      </c>
      <c r="DM31" s="17" t="e">
        <f t="array" aca="1" ref="DM31" ca="1">IF(calculator!$I$5="",_xludf.IFs(DM26,SMALL(IF(DM22=DM2:DM9,ROW(DM2:DM9)-1),2),DM25=FALSE,MATCH(DM22,DM2:DM9,0)),"")</f>
        <v>#NAME?</v>
      </c>
      <c r="DN31" s="17" t="e">
        <f t="array" aca="1" ref="DN31" ca="1">IF(calculator!$I$5="",_xludf.IFs(DN26,SMALL(IF(DN22=DN2:DN9,ROW(DN2:DN9)-1),2),DN25=FALSE,MATCH(DN22,DN2:DN9,0)),"")</f>
        <v>#NAME?</v>
      </c>
      <c r="DO31" s="17" t="e">
        <f t="array" aca="1" ref="DO31" ca="1">IF(calculator!$I$5="",_xludf.IFs(DO26,SMALL(IF(DO22=DO2:DO9,ROW(DO2:DO9)-1),2),DO25=FALSE,MATCH(DO22,DO2:DO9,0)),"")</f>
        <v>#NAME?</v>
      </c>
      <c r="DP31" s="17" t="e">
        <f t="array" aca="1" ref="DP31" ca="1">IF(calculator!$I$5="",_xludf.IFs(DP26,SMALL(IF(DP22=DP2:DP9,ROW(DP2:DP9)-1),2),DP25=FALSE,MATCH(DP22,DP2:DP9,0)),"")</f>
        <v>#NAME?</v>
      </c>
      <c r="DQ31" s="17" t="e">
        <f t="array" aca="1" ref="DQ31" ca="1">IF(calculator!$I$5="",_xludf.IFs(DQ26,SMALL(IF(DQ22=DQ2:DQ9,ROW(DQ2:DQ9)-1),2),DQ25=FALSE,MATCH(DQ22,DQ2:DQ9,0)),"")</f>
        <v>#NAME?</v>
      </c>
      <c r="DR31" s="17" t="e">
        <f t="array" aca="1" ref="DR31" ca="1">IF(calculator!$I$5="",_xludf.IFs(DR26,SMALL(IF(DR22=DR2:DR9,ROW(DR2:DR9)-1),2),DR25=FALSE,MATCH(DR22,DR2:DR9,0)),"")</f>
        <v>#NAME?</v>
      </c>
      <c r="DS31" s="17" t="e">
        <f t="array" aca="1" ref="DS31" ca="1">IF(calculator!$I$5="",_xludf.IFs(DS26,SMALL(IF(DS22=DS2:DS9,ROW(DS2:DS9)-1),2),DS25=FALSE,MATCH(DS22,DS2:DS9,0)),"")</f>
        <v>#NAME?</v>
      </c>
      <c r="DT31" s="17" t="e">
        <f t="array" aca="1" ref="DT31" ca="1">IF(calculator!$I$5="",_xludf.IFs(DT26,SMALL(IF(DT22=DT2:DT9,ROW(DT2:DT9)-1),2),DT25=FALSE,MATCH(DT22,DT2:DT9,0)),"")</f>
        <v>#NAME?</v>
      </c>
      <c r="DU31" s="17" t="e">
        <f t="array" aca="1" ref="DU31" ca="1">IF(calculator!$I$5="",_xludf.IFs(DU26,SMALL(IF(DU22=DU2:DU9,ROW(DU2:DU9)-1),2),DU25=FALSE,MATCH(DU22,DU2:DU9,0)),"")</f>
        <v>#NAME?</v>
      </c>
      <c r="DV31" s="17" t="e">
        <f t="array" aca="1" ref="DV31" ca="1">IF(calculator!$I$5="",_xludf.IFs(DV26,SMALL(IF(DV22=DV2:DV9,ROW(DV2:DV9)-1),2),DV25=FALSE,MATCH(DV22,DV2:DV9,0)),"")</f>
        <v>#NAME?</v>
      </c>
      <c r="DW31" s="17" t="e">
        <f t="array" aca="1" ref="DW31" ca="1">IF(calculator!$I$5="",_xludf.IFs(DW26,SMALL(IF(DW22=DW2:DW9,ROW(DW2:DW9)-1),2),DW25=FALSE,MATCH(DW22,DW2:DW9,0)),"")</f>
        <v>#NAME?</v>
      </c>
      <c r="DX31" s="17" t="e">
        <f t="array" aca="1" ref="DX31" ca="1">IF(calculator!$I$5="",_xludf.IFs(DX26,SMALL(IF(DX22=DX2:DX9,ROW(DX2:DX9)-1),2),DX25=FALSE,MATCH(DX22,DX2:DX9,0)),"")</f>
        <v>#NAME?</v>
      </c>
      <c r="DY31" s="17" t="e">
        <f t="array" aca="1" ref="DY31" ca="1">IF(calculator!$I$5="",_xludf.IFs(DY26,SMALL(IF(DY22=DY2:DY9,ROW(DY2:DY9)-1),2),DY25=FALSE,MATCH(DY22,DY2:DY9,0)),"")</f>
        <v>#NAME?</v>
      </c>
      <c r="DZ31" s="17" t="e">
        <f t="array" aca="1" ref="DZ31" ca="1">IF(calculator!$I$5="",_xludf.IFs(DZ26,SMALL(IF(DZ22=DZ2:DZ9,ROW(DZ2:DZ9)-1),2),DZ25=FALSE,MATCH(DZ22,DZ2:DZ9,0)),"")</f>
        <v>#NAME?</v>
      </c>
      <c r="EA31" s="17" t="e">
        <f t="array" aca="1" ref="EA31" ca="1">IF(calculator!$I$5="",_xludf.IFs(EA26,SMALL(IF(EA22=EA2:EA9,ROW(EA2:EA9)-1),2),EA25=FALSE,MATCH(EA22,EA2:EA9,0)),"")</f>
        <v>#NAME?</v>
      </c>
      <c r="EB31" s="17" t="e">
        <f t="array" aca="1" ref="EB31" ca="1">IF(calculator!$I$5="",_xludf.IFs(EB26,SMALL(IF(EB22=EB2:EB9,ROW(EB2:EB9)-1),2),EB25=FALSE,MATCH(EB22,EB2:EB9,0)),"")</f>
        <v>#NAME?</v>
      </c>
      <c r="EC31" s="17" t="e">
        <f t="array" aca="1" ref="EC31" ca="1">IF(calculator!$I$5="",_xludf.IFs(EC26,SMALL(IF(EC22=EC2:EC9,ROW(EC2:EC9)-1),2),EC25=FALSE,MATCH(EC22,EC2:EC9,0)),"")</f>
        <v>#NAME?</v>
      </c>
      <c r="ED31" s="17" t="e">
        <f t="array" aca="1" ref="ED31" ca="1">IF(calculator!$I$5="",_xludf.IFs(ED26,SMALL(IF(ED22=ED2:ED9,ROW(ED2:ED9)-1),2),ED25=FALSE,MATCH(ED22,ED2:ED9,0)),"")</f>
        <v>#NAME?</v>
      </c>
      <c r="EE31" s="17" t="e">
        <f t="array" aca="1" ref="EE31" ca="1">IF(calculator!$I$5="",_xludf.IFs(EE26,SMALL(IF(EE22=EE2:EE9,ROW(EE2:EE9)-1),2),EE25=FALSE,MATCH(EE22,EE2:EE9,0)),"")</f>
        <v>#NAME?</v>
      </c>
      <c r="EF31" s="17" t="e">
        <f t="array" aca="1" ref="EF31" ca="1">IF(calculator!$I$5="",_xludf.IFs(EF26,SMALL(IF(EF22=EF2:EF9,ROW(EF2:EF9)-1),2),EF25=FALSE,MATCH(EF22,EF2:EF9,0)),"")</f>
        <v>#NAME?</v>
      </c>
      <c r="EG31" s="17" t="e">
        <f t="array" aca="1" ref="EG31" ca="1">IF(calculator!$I$5="",_xludf.IFs(EG26,SMALL(IF(EG22=EG2:EG9,ROW(EG2:EG9)-1),2),EG25=FALSE,MATCH(EG22,EG2:EG9,0)),"")</f>
        <v>#NAME?</v>
      </c>
      <c r="EH31" s="17" t="e">
        <f t="array" aca="1" ref="EH31" ca="1">IF(calculator!$I$5="",_xludf.IFs(EH26,SMALL(IF(EH22=EH2:EH9,ROW(EH2:EH9)-1),2),EH25=FALSE,MATCH(EH22,EH2:EH9,0)),"")</f>
        <v>#NAME?</v>
      </c>
      <c r="EI31" s="17" t="e">
        <f t="array" aca="1" ref="EI31" ca="1">IF(calculator!$I$5="",_xludf.IFs(EI26,SMALL(IF(EI22=EI2:EI9,ROW(EI2:EI9)-1),2),EI25=FALSE,MATCH(EI22,EI2:EI9,0)),"")</f>
        <v>#NAME?</v>
      </c>
      <c r="EJ31" s="17" t="e">
        <f t="array" aca="1" ref="EJ31" ca="1">IF(calculator!$I$5="",_xludf.IFs(EJ26,SMALL(IF(EJ22=EJ2:EJ9,ROW(EJ2:EJ9)-1),2),EJ25=FALSE,MATCH(EJ22,EJ2:EJ9,0)),"")</f>
        <v>#NAME?</v>
      </c>
      <c r="EK31" s="17" t="e">
        <f t="array" aca="1" ref="EK31" ca="1">IF(calculator!$I$5="",_xludf.IFs(EK26,SMALL(IF(EK22=EK2:EK9,ROW(EK2:EK9)-1),2),EK25=FALSE,MATCH(EK22,EK2:EK9,0)),"")</f>
        <v>#NAME?</v>
      </c>
      <c r="EL31" s="17" t="e">
        <f t="array" aca="1" ref="EL31" ca="1">IF(calculator!$I$5="",_xludf.IFs(EL26,SMALL(IF(EL22=EL2:EL9,ROW(EL2:EL9)-1),2),EL25=FALSE,MATCH(EL22,EL2:EL9,0)),"")</f>
        <v>#NAME?</v>
      </c>
      <c r="EM31" s="17" t="e">
        <f t="array" aca="1" ref="EM31" ca="1">IF(calculator!$I$5="",_xludf.IFs(EM26,SMALL(IF(EM22=EM2:EM9,ROW(EM2:EM9)-1),2),EM25=FALSE,MATCH(EM22,EM2:EM9,0)),"")</f>
        <v>#NAME?</v>
      </c>
      <c r="EN31" s="17" t="e">
        <f t="array" aca="1" ref="EN31" ca="1">IF(calculator!$I$5="",_xludf.IFs(EN26,SMALL(IF(EN22=EN2:EN9,ROW(EN2:EN9)-1),2),EN25=FALSE,MATCH(EN22,EN2:EN9,0)),"")</f>
        <v>#NAME?</v>
      </c>
      <c r="EO31" s="17" t="e">
        <f t="array" aca="1" ref="EO31" ca="1">IF(calculator!$I$5="",_xludf.IFs(EO26,SMALL(IF(EO22=EO2:EO9,ROW(EO2:EO9)-1),2),EO25=FALSE,MATCH(EO22,EO2:EO9,0)),"")</f>
        <v>#NAME?</v>
      </c>
      <c r="EP31" s="17" t="e">
        <f t="array" aca="1" ref="EP31" ca="1">IF(calculator!$I$5="",_xludf.IFs(EP26,SMALL(IF(EP22=EP2:EP9,ROW(EP2:EP9)-1),2),EP25=FALSE,MATCH(EP22,EP2:EP9,0)),"")</f>
        <v>#NAME?</v>
      </c>
      <c r="EQ31" s="17" t="e">
        <f t="array" aca="1" ref="EQ31" ca="1">IF(calculator!$I$5="",_xludf.IFs(EQ26,SMALL(IF(EQ22=EQ2:EQ9,ROW(EQ2:EQ9)-1),2),EQ25=FALSE,MATCH(EQ22,EQ2:EQ9,0)),"")</f>
        <v>#NAME?</v>
      </c>
      <c r="ER31" s="17" t="e">
        <f t="array" aca="1" ref="ER31" ca="1">IF(calculator!$I$5="",_xludf.IFs(ER26,SMALL(IF(ER22=ER2:ER9,ROW(ER2:ER9)-1),2),ER25=FALSE,MATCH(ER22,ER2:ER9,0)),"")</f>
        <v>#NAME?</v>
      </c>
      <c r="ES31" s="17" t="e">
        <f t="array" aca="1" ref="ES31" ca="1">IF(calculator!$I$5="",_xludf.IFs(ES26,SMALL(IF(ES22=ES2:ES9,ROW(ES2:ES9)-1),2),ES25=FALSE,MATCH(ES22,ES2:ES9,0)),"")</f>
        <v>#NAME?</v>
      </c>
      <c r="ET31" s="17" t="e">
        <f t="array" aca="1" ref="ET31" ca="1">IF(calculator!$I$5="",_xludf.IFs(ET26,SMALL(IF(ET22=ET2:ET9,ROW(ET2:ET9)-1),2),ET25=FALSE,MATCH(ET22,ET2:ET9,0)),"")</f>
        <v>#NAME?</v>
      </c>
      <c r="EU31" s="17" t="e">
        <f t="array" aca="1" ref="EU31" ca="1">IF(calculator!$I$5="",_xludf.IFs(EU26,SMALL(IF(EU22=EU2:EU9,ROW(EU2:EU9)-1),2),EU25=FALSE,MATCH(EU22,EU2:EU9,0)),"")</f>
        <v>#NAME?</v>
      </c>
      <c r="EV31" s="17" t="e">
        <f t="array" aca="1" ref="EV31" ca="1">IF(calculator!$I$5="",_xludf.IFs(EV26,SMALL(IF(EV22=EV2:EV9,ROW(EV2:EV9)-1),2),EV25=FALSE,MATCH(EV22,EV2:EV9,0)),"")</f>
        <v>#NAME?</v>
      </c>
      <c r="EW31" s="17" t="e">
        <f t="array" aca="1" ref="EW31" ca="1">IF(calculator!$I$5="",_xludf.IFs(EW26,SMALL(IF(EW22=EW2:EW9,ROW(EW2:EW9)-1),2),EW25=FALSE,MATCH(EW22,EW2:EW9,0)),"")</f>
        <v>#NAME?</v>
      </c>
      <c r="EX31" s="17" t="e">
        <f t="array" aca="1" ref="EX31" ca="1">IF(calculator!$I$5="",_xludf.IFs(EX26,SMALL(IF(EX22=EX2:EX9,ROW(EX2:EX9)-1),2),EX25=FALSE,MATCH(EX22,EX2:EX9,0)),"")</f>
        <v>#NAME?</v>
      </c>
      <c r="EY31" s="17" t="e">
        <f t="array" aca="1" ref="EY31" ca="1">IF(calculator!$I$5="",_xludf.IFs(EY26,SMALL(IF(EY22=EY2:EY9,ROW(EY2:EY9)-1),2),EY25=FALSE,MATCH(EY22,EY2:EY9,0)),"")</f>
        <v>#NAME?</v>
      </c>
      <c r="EZ31" s="17" t="e">
        <f t="array" aca="1" ref="EZ31" ca="1">IF(calculator!$I$5="",_xludf.IFs(EZ26,SMALL(IF(EZ22=EZ2:EZ9,ROW(EZ2:EZ9)-1),2),EZ25=FALSE,MATCH(EZ22,EZ2:EZ9,0)),"")</f>
        <v>#NAME?</v>
      </c>
      <c r="FA31" s="17" t="e">
        <f t="array" aca="1" ref="FA31" ca="1">IF(calculator!$I$5="",_xludf.IFs(FA26,SMALL(IF(FA22=FA2:FA9,ROW(FA2:FA9)-1),2),FA25=FALSE,MATCH(FA22,FA2:FA9,0)),"")</f>
        <v>#NAME?</v>
      </c>
      <c r="FB31" s="17" t="e">
        <f t="array" aca="1" ref="FB31" ca="1">IF(calculator!$I$5="",_xludf.IFs(FB26,SMALL(IF(FB22=FB2:FB9,ROW(FB2:FB9)-1),2),FB25=FALSE,MATCH(FB22,FB2:FB9,0)),"")</f>
        <v>#NAME?</v>
      </c>
    </row>
    <row r="32" spans="1:158">
      <c r="A32" s="80" t="str">
        <v>Cidd</v>
      </c>
      <c r="B32" s="142" t="e">
        <f ca="1"/>
        <v>#NAME?</v>
      </c>
      <c r="D32" s="23" t="s">
        <v>43</v>
      </c>
      <c r="E32" t="e">
        <f t="shared" ca="1" si="1"/>
        <v>#NAME?</v>
      </c>
      <c r="F32" s="143">
        <f t="array" ref="F32">IF(calculator!$I$5="",INDEX(VeryBigTable,MATCH(F$1,VeryBigTableHeroes,0),MATCH(INDEX(ChatList,MATCH($D32,ChatHeroList,0),1),VeryBigTableChatRow)),"")</f>
        <v>-1</v>
      </c>
      <c r="G32" s="143">
        <f t="array" ref="G32">IF(calculator!$I$5="",INDEX(VeryBigTable,MATCH(G$1,VeryBigTableHeroes,0),MATCH(INDEX(ChatList,MATCH($D32,ChatHeroList,0),1),VeryBigTableChatRow)),"")</f>
        <v>3</v>
      </c>
      <c r="H32" s="143">
        <f t="array" ref="H32">IF(calculator!$I$5="",INDEX(VeryBigTable,MATCH(H$1,VeryBigTableHeroes,0),MATCH(INDEX(ChatList,MATCH($D32,ChatHeroList,0),1),VeryBigTableChatRow)),"")</f>
        <v>-2</v>
      </c>
      <c r="I32" s="143">
        <f>IF(calculator!$I$5="",SUM(F32:H32),"")</f>
        <v>0</v>
      </c>
      <c r="J32" s="23" t="s">
        <v>43</v>
      </c>
      <c r="K32" s="23" t="e">
        <f t="shared" ca="1" si="2"/>
        <v>#NAME?</v>
      </c>
      <c r="L32" s="23">
        <f t="array" ref="L32">IF(calculator!$I$5="",INDEX(VeryBigTable,MATCH(L$1,VeryBigTableHeroes,0),MATCH(INDEX(ChatList,MATCH($J32,ChatHeroList,0),2),VeryBigTableChatRow)),"")</f>
        <v>2</v>
      </c>
      <c r="M32" s="23">
        <f t="array" ref="M32">IF(calculator!$I$5="",INDEX(VeryBigTable,MATCH(M$1,VeryBigTableHeroes,0),MATCH(INDEX(ChatList,MATCH($J32,ChatHeroList,0),2),VeryBigTableChatRow)),"")</f>
        <v>-3</v>
      </c>
      <c r="N32" s="23">
        <f t="array" ref="N32">IF(calculator!$I$5="",INDEX(VeryBigTable,MATCH(N$1,VeryBigTableHeroes,0),MATCH(INDEX(ChatList,MATCH($J32,ChatHeroList,0),2),VeryBigTableChatRow)),"")</f>
        <v>-1</v>
      </c>
      <c r="O32" s="23">
        <f>IF(calculator!$I$5="",SUM(L32:N32),"")</f>
        <v>-2</v>
      </c>
      <c r="P32" s="149" t="s">
        <v>129</v>
      </c>
      <c r="Q32" s="125" t="e">
        <f ca="1">_xludf.CONCAT(P32,"1")</f>
        <v>#NAME?</v>
      </c>
      <c r="R32" s="149">
        <f t="array" ref="R32">IF(calculator!$I$5="",INDEX(VeryBigTable,MATCH(R$1,VeryBigTableHeroes,0),MATCH(INDEX(ChatList,MATCH($P32,ChatHeroList,0),1),VeryBigTableChatRow)),"")</f>
        <v>2</v>
      </c>
      <c r="S32" s="149">
        <f t="array" ref="S32">IF(calculator!$I$5="",INDEX(VeryBigTable,MATCH(S$1,VeryBigTableHeroes,0),MATCH(INDEX(ChatList,MATCH($P32,ChatHeroList,0),1),VeryBigTableChatRow)),"")</f>
        <v>-3</v>
      </c>
      <c r="T32" s="149">
        <f t="array" ref="T32">IF(calculator!$I$5="",INDEX(VeryBigTable,MATCH(T$1,VeryBigTableHeroes,0),MATCH(INDEX(ChatList,MATCH($P32,ChatHeroList,0),1),VeryBigTableChatRow)),"")</f>
        <v>3</v>
      </c>
      <c r="U32" s="149">
        <f>IF(calculator!$I$5="",SUM(R32:T32),"")</f>
        <v>2</v>
      </c>
      <c r="W32" s="187" t="s">
        <v>577</v>
      </c>
      <c r="X32" s="188">
        <v>43501</v>
      </c>
      <c r="Y32" s="187">
        <v>27</v>
      </c>
      <c r="Z32" s="189">
        <v>43221</v>
      </c>
      <c r="AA32" s="185">
        <v>12</v>
      </c>
      <c r="AE32" s="182"/>
      <c r="AG32" s="28" t="s">
        <v>598</v>
      </c>
      <c r="AI32" s="134" t="str">
        <f t="shared" si="0"/>
        <v/>
      </c>
      <c r="AJ32" s="1" t="s">
        <v>578</v>
      </c>
      <c r="AK32" t="e">
        <f t="array" aca="1" ref="AK32" ca="1">IF(calculator!$I$5="",INDEX(AK$11:AK$18,AK27),"")</f>
        <v>#NAME?</v>
      </c>
      <c r="AL32" t="e">
        <f t="array" aca="1" ref="AL32" ca="1">IF(calculator!$I$5="",INDEX(AL$11:AL$18,AL27),"")</f>
        <v>#NAME?</v>
      </c>
      <c r="AM32" t="e">
        <f t="array" aca="1" ref="AM32" ca="1">IF(calculator!$I$5="",INDEX(AM$11:AM$18,AM27),"")</f>
        <v>#NAME?</v>
      </c>
      <c r="AN32" t="e">
        <f t="array" aca="1" ref="AN32" ca="1">IF(calculator!$I$5="",INDEX(AN$11:AN$18,AN27),"")</f>
        <v>#NAME?</v>
      </c>
      <c r="AO32" t="e">
        <f t="array" aca="1" ref="AO32" ca="1">IF(calculator!$I$5="",INDEX(AO$11:AO$18,AO27),"")</f>
        <v>#NAME?</v>
      </c>
      <c r="AP32" t="e">
        <f t="array" aca="1" ref="AP32" ca="1">IF(calculator!$I$5="",INDEX(AP$11:AP$18,AP27),"")</f>
        <v>#NAME?</v>
      </c>
      <c r="AQ32" t="e">
        <f t="array" aca="1" ref="AQ32" ca="1">IF(calculator!$I$5="",INDEX(AQ$11:AQ$18,AQ27),"")</f>
        <v>#NAME?</v>
      </c>
      <c r="AR32" t="e">
        <f t="array" aca="1" ref="AR32" ca="1">IF(calculator!$I$5="",INDEX(AR$11:AR$18,AR27),"")</f>
        <v>#NAME?</v>
      </c>
      <c r="AS32" t="e">
        <f t="array" aca="1" ref="AS32" ca="1">IF(calculator!$I$5="",INDEX(AS$11:AS$18,AS27),"")</f>
        <v>#NAME?</v>
      </c>
      <c r="AT32" t="e">
        <f t="array" aca="1" ref="AT32" ca="1">IF(calculator!$I$5="",INDEX(AT$11:AT$18,AT27),"")</f>
        <v>#NAME?</v>
      </c>
      <c r="AU32" t="e">
        <f t="array" aca="1" ref="AU32" ca="1">IF(calculator!$I$5="",INDEX(AU$11:AU$18,AU27),"")</f>
        <v>#NAME?</v>
      </c>
      <c r="AV32" t="e">
        <f t="array" aca="1" ref="AV32" ca="1">IF(calculator!$I$5="",INDEX(AV$11:AV$18,AV27),"")</f>
        <v>#NAME?</v>
      </c>
      <c r="AW32" t="e">
        <f t="array" aca="1" ref="AW32" ca="1">IF(calculator!$I$5="",INDEX(AW$11:AW$18,AW27),"")</f>
        <v>#NAME?</v>
      </c>
      <c r="AX32" t="e">
        <f t="array" aca="1" ref="AX32" ca="1">IF(calculator!$I$5="",INDEX(AX$11:AX$18,AX27),"")</f>
        <v>#NAME?</v>
      </c>
      <c r="AY32" t="e">
        <f t="array" aca="1" ref="AY32" ca="1">IF(calculator!$I$5="",INDEX(AY$11:AY$18,AY27),"")</f>
        <v>#NAME?</v>
      </c>
      <c r="AZ32" t="e">
        <f t="array" aca="1" ref="AZ32" ca="1">IF(calculator!$I$5="",INDEX(AZ$11:AZ$18,AZ27),"")</f>
        <v>#NAME?</v>
      </c>
      <c r="BA32" t="e">
        <f t="array" aca="1" ref="BA32" ca="1">IF(calculator!$I$5="",INDEX(BA$11:BA$18,BA27),"")</f>
        <v>#NAME?</v>
      </c>
      <c r="BB32" t="e">
        <f t="array" aca="1" ref="BB32" ca="1">IF(calculator!$I$5="",INDEX(BB$11:BB$18,BB27),"")</f>
        <v>#NAME?</v>
      </c>
      <c r="BC32" t="e">
        <f t="array" aca="1" ref="BC32" ca="1">IF(calculator!$I$5="",INDEX(BC$11:BC$18,BC27),"")</f>
        <v>#NAME?</v>
      </c>
      <c r="BD32" t="e">
        <f t="array" aca="1" ref="BD32" ca="1">IF(calculator!$I$5="",INDEX(BD$11:BD$18,BD27),"")</f>
        <v>#NAME?</v>
      </c>
      <c r="BE32" t="e">
        <f t="array" aca="1" ref="BE32" ca="1">IF(calculator!$I$5="",INDEX(BE$11:BE$18,BE27),"")</f>
        <v>#NAME?</v>
      </c>
      <c r="BF32" t="e">
        <f t="array" aca="1" ref="BF32" ca="1">IF(calculator!$I$5="",INDEX(BF$11:BF$18,BF27),"")</f>
        <v>#NAME?</v>
      </c>
      <c r="BG32" t="e">
        <f t="array" aca="1" ref="BG32" ca="1">IF(calculator!$I$5="",INDEX(BG$11:BG$18,BG27),"")</f>
        <v>#NAME?</v>
      </c>
      <c r="BH32" t="e">
        <f t="array" aca="1" ref="BH32" ca="1">IF(calculator!$I$5="",INDEX(BH$11:BH$18,BH27),"")</f>
        <v>#NAME?</v>
      </c>
      <c r="BI32" t="e">
        <f t="array" aca="1" ref="BI32" ca="1">IF(calculator!$I$5="",INDEX(BI$11:BI$18,BI27),"")</f>
        <v>#NAME?</v>
      </c>
      <c r="BJ32" t="e">
        <f t="array" aca="1" ref="BJ32" ca="1">IF(calculator!$I$5="",INDEX(BJ$11:BJ$18,BJ27),"")</f>
        <v>#NAME?</v>
      </c>
      <c r="BK32" t="e">
        <f t="array" aca="1" ref="BK32" ca="1">IF(calculator!$I$5="",INDEX(BK$11:BK$18,BK27),"")</f>
        <v>#NAME?</v>
      </c>
      <c r="BL32" t="e">
        <f t="array" aca="1" ref="BL32" ca="1">IF(calculator!$I$5="",INDEX(BL$11:BL$18,BL27),"")</f>
        <v>#NAME?</v>
      </c>
      <c r="BM32" t="e">
        <f t="array" aca="1" ref="BM32" ca="1">IF(calculator!$I$5="",INDEX(BM$11:BM$18,BM27),"")</f>
        <v>#NAME?</v>
      </c>
      <c r="BN32" t="e">
        <f t="array" aca="1" ref="BN32" ca="1">IF(calculator!$I$5="",INDEX(BN$11:BN$18,BN27),"")</f>
        <v>#NAME?</v>
      </c>
      <c r="BO32" t="e">
        <f t="array" aca="1" ref="BO32" ca="1">IF(calculator!$I$5="",INDEX(BO$11:BO$18,BO27),"")</f>
        <v>#NAME?</v>
      </c>
      <c r="BP32" t="e">
        <f t="array" aca="1" ref="BP32" ca="1">IF(calculator!$I$5="",INDEX(BP$11:BP$18,BP27),"")</f>
        <v>#NAME?</v>
      </c>
      <c r="BQ32" t="e">
        <f t="array" aca="1" ref="BQ32" ca="1">IF(calculator!$I$5="",INDEX(BQ$11:BQ$18,BQ27),"")</f>
        <v>#NAME?</v>
      </c>
      <c r="BR32" t="e">
        <f t="array" aca="1" ref="BR32" ca="1">IF(calculator!$I$5="",INDEX(BR$11:BR$18,BR27),"")</f>
        <v>#NAME?</v>
      </c>
      <c r="BS32" t="e">
        <f t="array" aca="1" ref="BS32" ca="1">IF(calculator!$I$5="",INDEX(BS$11:BS$18,BS27),"")</f>
        <v>#NAME?</v>
      </c>
      <c r="BT32" t="e">
        <f t="array" aca="1" ref="BT32" ca="1">IF(calculator!$I$5="",INDEX(BT$11:BT$18,BT27),"")</f>
        <v>#NAME?</v>
      </c>
      <c r="BU32" t="e">
        <f t="array" aca="1" ref="BU32" ca="1">IF(calculator!$I$5="",INDEX(BU$11:BU$18,BU27),"")</f>
        <v>#NAME?</v>
      </c>
      <c r="BV32" t="e">
        <f t="array" aca="1" ref="BV32" ca="1">IF(calculator!$I$5="",INDEX(BV$11:BV$18,BV27),"")</f>
        <v>#NAME?</v>
      </c>
      <c r="BW32" t="e">
        <f t="array" aca="1" ref="BW32" ca="1">IF(calculator!$I$5="",INDEX(BW$11:BW$18,BW27),"")</f>
        <v>#NAME?</v>
      </c>
      <c r="BX32" t="e">
        <f t="array" aca="1" ref="BX32" ca="1">IF(calculator!$I$5="",INDEX(BX$11:BX$18,BX27),"")</f>
        <v>#NAME?</v>
      </c>
      <c r="BY32" t="e">
        <f t="array" aca="1" ref="BY32" ca="1">IF(calculator!$I$5="",INDEX(BY$11:BY$18,BY27),"")</f>
        <v>#NAME?</v>
      </c>
      <c r="BZ32" t="e">
        <f t="array" aca="1" ref="BZ32" ca="1">IF(calculator!$I$5="",INDEX(BZ$11:BZ$18,BZ27),"")</f>
        <v>#NAME?</v>
      </c>
      <c r="CA32" t="e">
        <f t="array" aca="1" ref="CA32" ca="1">IF(calculator!$I$5="",INDEX(CA$11:CA$18,CA27),"")</f>
        <v>#NAME?</v>
      </c>
      <c r="CB32" t="e">
        <f t="array" aca="1" ref="CB32" ca="1">IF(calculator!$I$5="",INDEX(CB$11:CB$18,CB27),"")</f>
        <v>#NAME?</v>
      </c>
      <c r="CC32" t="e">
        <f t="array" aca="1" ref="CC32" ca="1">IF(calculator!$I$5="",INDEX(CC$11:CC$18,CC27),"")</f>
        <v>#NAME?</v>
      </c>
      <c r="CD32" t="e">
        <f t="array" aca="1" ref="CD32" ca="1">IF(calculator!$I$5="",INDEX(CD$11:CD$18,CD27),"")</f>
        <v>#NAME?</v>
      </c>
      <c r="CE32" t="e">
        <f t="array" aca="1" ref="CE32" ca="1">IF(calculator!$I$5="",INDEX(CE$11:CE$18,CE27),"")</f>
        <v>#NAME?</v>
      </c>
      <c r="CF32" t="e">
        <f t="array" aca="1" ref="CF32" ca="1">IF(calculator!$I$5="",INDEX(CF$11:CF$18,CF27),"")</f>
        <v>#NAME?</v>
      </c>
      <c r="CG32" t="e">
        <f t="array" aca="1" ref="CG32" ca="1">IF(calculator!$I$5="",INDEX(CG$11:CG$18,CG27),"")</f>
        <v>#NAME?</v>
      </c>
      <c r="CH32" t="e">
        <f t="array" aca="1" ref="CH32" ca="1">IF(calculator!$I$5="",INDEX(CH$11:CH$18,CH27),"")</f>
        <v>#NAME?</v>
      </c>
      <c r="CI32" t="e">
        <f t="array" aca="1" ref="CI32" ca="1">IF(calculator!$I$5="",INDEX(CI$11:CI$18,CI27),"")</f>
        <v>#NAME?</v>
      </c>
      <c r="CJ32" t="e">
        <f t="array" aca="1" ref="CJ32" ca="1">IF(calculator!$I$5="",INDEX(CJ$11:CJ$18,CJ27),"")</f>
        <v>#NAME?</v>
      </c>
      <c r="CK32" t="e">
        <f t="array" aca="1" ref="CK32" ca="1">IF(calculator!$I$5="",INDEX(CK$11:CK$18,CK27),"")</f>
        <v>#NAME?</v>
      </c>
      <c r="CL32" t="e">
        <f t="array" aca="1" ref="CL32" ca="1">IF(calculator!$I$5="",INDEX(CL$11:CL$18,CL27),"")</f>
        <v>#NAME?</v>
      </c>
      <c r="CM32" t="e">
        <f t="array" aca="1" ref="CM32" ca="1">IF(calculator!$I$5="",INDEX(CM$11:CM$18,CM27),"")</f>
        <v>#NAME?</v>
      </c>
      <c r="CN32" t="e">
        <f t="array" aca="1" ref="CN32" ca="1">IF(calculator!$I$5="",INDEX(CN$11:CN$18,CN27),"")</f>
        <v>#NAME?</v>
      </c>
      <c r="CO32" t="e">
        <f t="array" aca="1" ref="CO32" ca="1">IF(calculator!$I$5="",INDEX(CO$11:CO$18,CO27),"")</f>
        <v>#NAME?</v>
      </c>
      <c r="CP32" t="e">
        <f t="array" aca="1" ref="CP32" ca="1">IF(calculator!$I$5="",INDEX(CP$11:CP$18,CP27),"")</f>
        <v>#NAME?</v>
      </c>
      <c r="CQ32" t="e">
        <f t="array" aca="1" ref="CQ32" ca="1">IF(calculator!$I$5="",INDEX(CQ$11:CQ$18,CQ27),"")</f>
        <v>#NAME?</v>
      </c>
      <c r="CR32" t="e">
        <f t="array" aca="1" ref="CR32" ca="1">IF(calculator!$I$5="",INDEX(CR$11:CR$18,CR27),"")</f>
        <v>#NAME?</v>
      </c>
      <c r="CS32" t="e">
        <f t="array" aca="1" ref="CS32" ca="1">IF(calculator!$I$5="",INDEX(CS$11:CS$18,CS27),"")</f>
        <v>#NAME?</v>
      </c>
      <c r="CT32" t="e">
        <f t="array" aca="1" ref="CT32" ca="1">IF(calculator!$I$5="",INDEX(CT$11:CT$18,CT27),"")</f>
        <v>#NAME?</v>
      </c>
      <c r="CU32" t="e">
        <f t="array" aca="1" ref="CU32" ca="1">IF(calculator!$I$5="",INDEX(CU$11:CU$18,CU27),"")</f>
        <v>#NAME?</v>
      </c>
      <c r="CV32" t="e">
        <f t="array" aca="1" ref="CV32" ca="1">IF(calculator!$I$5="",INDEX(CV$11:CV$18,CV27),"")</f>
        <v>#NAME?</v>
      </c>
      <c r="CW32" t="e">
        <f t="array" aca="1" ref="CW32" ca="1">IF(calculator!$I$5="",INDEX(CW$11:CW$18,CW27),"")</f>
        <v>#NAME?</v>
      </c>
      <c r="CX32" t="e">
        <f t="array" aca="1" ref="CX32" ca="1">IF(calculator!$I$5="",INDEX(CX$11:CX$18,CX27),"")</f>
        <v>#NAME?</v>
      </c>
      <c r="CY32" t="e">
        <f t="array" aca="1" ref="CY32" ca="1">IF(calculator!$I$5="",INDEX(CY$11:CY$18,CY27),"")</f>
        <v>#NAME?</v>
      </c>
      <c r="CZ32" t="e">
        <f t="array" aca="1" ref="CZ32" ca="1">IF(calculator!$I$5="",INDEX(CZ$11:CZ$18,CZ27),"")</f>
        <v>#NAME?</v>
      </c>
      <c r="DA32" t="e">
        <f t="array" aca="1" ref="DA32" ca="1">IF(calculator!$I$5="",INDEX(DA$11:DA$18,DA27),"")</f>
        <v>#NAME?</v>
      </c>
      <c r="DB32" t="e">
        <f t="array" aca="1" ref="DB32" ca="1">IF(calculator!$I$5="",INDEX(DB$11:DB$18,DB27),"")</f>
        <v>#NAME?</v>
      </c>
      <c r="DC32" t="e">
        <f t="array" aca="1" ref="DC32" ca="1">IF(calculator!$I$5="",INDEX(DC$11:DC$18,DC27),"")</f>
        <v>#NAME?</v>
      </c>
      <c r="DD32" t="e">
        <f t="array" aca="1" ref="DD32" ca="1">IF(calculator!$I$5="",INDEX(DD$11:DD$18,DD27),"")</f>
        <v>#NAME?</v>
      </c>
      <c r="DE32" t="e">
        <f t="array" aca="1" ref="DE32" ca="1">IF(calculator!$I$5="",INDEX(DE$11:DE$18,DE27),"")</f>
        <v>#NAME?</v>
      </c>
      <c r="DF32" t="e">
        <f t="array" aca="1" ref="DF32" ca="1">IF(calculator!$I$5="",INDEX(DF$11:DF$18,DF27),"")</f>
        <v>#NAME?</v>
      </c>
      <c r="DG32" t="e">
        <f t="array" aca="1" ref="DG32" ca="1">IF(calculator!$I$5="",INDEX(DG$11:DG$18,DG27),"")</f>
        <v>#NAME?</v>
      </c>
      <c r="DH32" t="e">
        <f t="array" aca="1" ref="DH32" ca="1">IF(calculator!$I$5="",INDEX(DH$11:DH$18,DH27),"")</f>
        <v>#NAME?</v>
      </c>
      <c r="DI32" t="e">
        <f t="array" aca="1" ref="DI32" ca="1">IF(calculator!$I$5="",INDEX(DI$11:DI$18,DI27),"")</f>
        <v>#NAME?</v>
      </c>
      <c r="DJ32" t="e">
        <f t="array" aca="1" ref="DJ32" ca="1">IF(calculator!$I$5="",INDEX(DJ$11:DJ$18,DJ27),"")</f>
        <v>#NAME?</v>
      </c>
      <c r="DK32" t="e">
        <f t="array" aca="1" ref="DK32" ca="1">IF(calculator!$I$5="",INDEX(DK$11:DK$18,DK27),"")</f>
        <v>#NAME?</v>
      </c>
      <c r="DL32" t="e">
        <f t="array" aca="1" ref="DL32" ca="1">IF(calculator!$I$5="",INDEX(DL$11:DL$18,DL27),"")</f>
        <v>#NAME?</v>
      </c>
      <c r="DM32" t="e">
        <f t="array" aca="1" ref="DM32" ca="1">IF(calculator!$I$5="",INDEX(DM$11:DM$18,DM27),"")</f>
        <v>#NAME?</v>
      </c>
      <c r="DN32" t="e">
        <f t="array" aca="1" ref="DN32" ca="1">IF(calculator!$I$5="",INDEX(DN$11:DN$18,DN27),"")</f>
        <v>#NAME?</v>
      </c>
      <c r="DO32" t="e">
        <f t="array" aca="1" ref="DO32" ca="1">IF(calculator!$I$5="",INDEX(DO$11:DO$18,DO27),"")</f>
        <v>#NAME?</v>
      </c>
      <c r="DP32" t="e">
        <f t="array" aca="1" ref="DP32" ca="1">IF(calculator!$I$5="",INDEX(DP$11:DP$18,DP27),"")</f>
        <v>#NAME?</v>
      </c>
      <c r="DQ32" t="e">
        <f t="array" aca="1" ref="DQ32" ca="1">IF(calculator!$I$5="",INDEX(DQ$11:DQ$18,DQ27),"")</f>
        <v>#NAME?</v>
      </c>
      <c r="DR32" t="e">
        <f t="array" aca="1" ref="DR32" ca="1">IF(calculator!$I$5="",INDEX(DR$11:DR$18,DR27),"")</f>
        <v>#NAME?</v>
      </c>
      <c r="DS32" t="e">
        <f t="array" aca="1" ref="DS32" ca="1">IF(calculator!$I$5="",INDEX(DS$11:DS$18,DS27),"")</f>
        <v>#NAME?</v>
      </c>
      <c r="DT32" t="e">
        <f t="array" aca="1" ref="DT32" ca="1">IF(calculator!$I$5="",INDEX(DT$11:DT$18,DT27),"")</f>
        <v>#NAME?</v>
      </c>
      <c r="DU32" t="e">
        <f t="array" aca="1" ref="DU32" ca="1">IF(calculator!$I$5="",INDEX(DU$11:DU$18,DU27),"")</f>
        <v>#NAME?</v>
      </c>
      <c r="DV32" t="e">
        <f t="array" aca="1" ref="DV32" ca="1">IF(calculator!$I$5="",INDEX(DV$11:DV$18,DV27),"")</f>
        <v>#NAME?</v>
      </c>
      <c r="DW32" t="e">
        <f t="array" aca="1" ref="DW32" ca="1">IF(calculator!$I$5="",INDEX(DW$11:DW$18,DW27),"")</f>
        <v>#NAME?</v>
      </c>
      <c r="DX32" t="e">
        <f t="array" aca="1" ref="DX32" ca="1">IF(calculator!$I$5="",INDEX(DX$11:DX$18,DX27),"")</f>
        <v>#NAME?</v>
      </c>
      <c r="DY32" t="e">
        <f t="array" aca="1" ref="DY32" ca="1">IF(calculator!$I$5="",INDEX(DY$11:DY$18,DY27),"")</f>
        <v>#NAME?</v>
      </c>
      <c r="DZ32" t="e">
        <f t="array" aca="1" ref="DZ32" ca="1">IF(calculator!$I$5="",INDEX(DZ$11:DZ$18,DZ27),"")</f>
        <v>#NAME?</v>
      </c>
      <c r="EA32" t="e">
        <f t="array" aca="1" ref="EA32" ca="1">IF(calculator!$I$5="",INDEX(EA$11:EA$18,EA27),"")</f>
        <v>#NAME?</v>
      </c>
      <c r="EB32" t="e">
        <f t="array" aca="1" ref="EB32" ca="1">IF(calculator!$I$5="",INDEX(EB$11:EB$18,EB27),"")</f>
        <v>#NAME?</v>
      </c>
      <c r="EC32" t="e">
        <f t="array" aca="1" ref="EC32" ca="1">IF(calculator!$I$5="",INDEX(EC$11:EC$18,EC27),"")</f>
        <v>#NAME?</v>
      </c>
      <c r="ED32" t="e">
        <f t="array" aca="1" ref="ED32" ca="1">IF(calculator!$I$5="",INDEX(ED$11:ED$18,ED27),"")</f>
        <v>#NAME?</v>
      </c>
      <c r="EE32" t="e">
        <f t="array" aca="1" ref="EE32" ca="1">IF(calculator!$I$5="",INDEX(EE$11:EE$18,EE27),"")</f>
        <v>#NAME?</v>
      </c>
      <c r="EF32" t="e">
        <f t="array" aca="1" ref="EF32" ca="1">IF(calculator!$I$5="",INDEX(EF$11:EF$18,EF27),"")</f>
        <v>#NAME?</v>
      </c>
      <c r="EG32" t="e">
        <f t="array" aca="1" ref="EG32" ca="1">IF(calculator!$I$5="",INDEX(EG$11:EG$18,EG27),"")</f>
        <v>#NAME?</v>
      </c>
      <c r="EH32" t="e">
        <f t="array" aca="1" ref="EH32" ca="1">IF(calculator!$I$5="",INDEX(EH$11:EH$18,EH27),"")</f>
        <v>#NAME?</v>
      </c>
      <c r="EI32" t="e">
        <f t="array" aca="1" ref="EI32" ca="1">IF(calculator!$I$5="",INDEX(EI$11:EI$18,EI27),"")</f>
        <v>#NAME?</v>
      </c>
      <c r="EJ32" t="e">
        <f t="array" aca="1" ref="EJ32" ca="1">IF(calculator!$I$5="",INDEX(EJ$11:EJ$18,EJ27),"")</f>
        <v>#NAME?</v>
      </c>
      <c r="EK32" t="e">
        <f t="array" aca="1" ref="EK32" ca="1">IF(calculator!$I$5="",INDEX(EK$11:EK$18,EK27),"")</f>
        <v>#NAME?</v>
      </c>
      <c r="EL32" t="e">
        <f t="array" aca="1" ref="EL32" ca="1">IF(calculator!$I$5="",INDEX(EL$11:EL$18,EL27),"")</f>
        <v>#NAME?</v>
      </c>
      <c r="EM32" t="e">
        <f t="array" aca="1" ref="EM32" ca="1">IF(calculator!$I$5="",INDEX(EM$11:EM$18,EM27),"")</f>
        <v>#NAME?</v>
      </c>
      <c r="EN32" t="e">
        <f t="array" aca="1" ref="EN32" ca="1">IF(calculator!$I$5="",INDEX(EN$11:EN$18,EN27),"")</f>
        <v>#NAME?</v>
      </c>
      <c r="EO32" t="e">
        <f t="array" aca="1" ref="EO32" ca="1">IF(calculator!$I$5="",INDEX(EO$11:EO$18,EO27),"")</f>
        <v>#NAME?</v>
      </c>
      <c r="EP32" t="e">
        <f t="array" aca="1" ref="EP32" ca="1">IF(calculator!$I$5="",INDEX(EP$11:EP$18,EP27),"")</f>
        <v>#NAME?</v>
      </c>
      <c r="EQ32" t="e">
        <f t="array" aca="1" ref="EQ32" ca="1">IF(calculator!$I$5="",INDEX(EQ$11:EQ$18,EQ27),"")</f>
        <v>#NAME?</v>
      </c>
      <c r="ER32" t="e">
        <f t="array" aca="1" ref="ER32" ca="1">IF(calculator!$I$5="",INDEX(ER$11:ER$18,ER27),"")</f>
        <v>#NAME?</v>
      </c>
      <c r="ES32" t="e">
        <f t="array" aca="1" ref="ES32" ca="1">IF(calculator!$I$5="",INDEX(ES$11:ES$18,ES27),"")</f>
        <v>#NAME?</v>
      </c>
      <c r="ET32" t="e">
        <f t="array" aca="1" ref="ET32" ca="1">IF(calculator!$I$5="",INDEX(ET$11:ET$18,ET27),"")</f>
        <v>#NAME?</v>
      </c>
      <c r="EU32" t="e">
        <f t="array" aca="1" ref="EU32" ca="1">IF(calculator!$I$5="",INDEX(EU$11:EU$18,EU27),"")</f>
        <v>#NAME?</v>
      </c>
      <c r="EV32" t="e">
        <f t="array" aca="1" ref="EV32" ca="1">IF(calculator!$I$5="",INDEX(EV$11:EV$18,EV27),"")</f>
        <v>#NAME?</v>
      </c>
      <c r="EW32" t="e">
        <f t="array" aca="1" ref="EW32" ca="1">IF(calculator!$I$5="",INDEX(EW$11:EW$18,EW27),"")</f>
        <v>#NAME?</v>
      </c>
      <c r="EX32" t="e">
        <f t="array" aca="1" ref="EX32" ca="1">IF(calculator!$I$5="",INDEX(EX$11:EX$18,EX27),"")</f>
        <v>#NAME?</v>
      </c>
      <c r="EY32" t="e">
        <f t="array" aca="1" ref="EY32" ca="1">IF(calculator!$I$5="",INDEX(EY$11:EY$18,EY27),"")</f>
        <v>#NAME?</v>
      </c>
      <c r="EZ32" t="e">
        <f t="array" aca="1" ref="EZ32" ca="1">IF(calculator!$I$5="",INDEX(EZ$11:EZ$18,EZ27),"")</f>
        <v>#NAME?</v>
      </c>
      <c r="FA32" t="e">
        <f t="array" aca="1" ref="FA32" ca="1">IF(calculator!$I$5="",INDEX(FA$11:FA$18,FA27),"")</f>
        <v>#NAME?</v>
      </c>
      <c r="FB32" t="e">
        <f t="array" aca="1" ref="FB32" ca="1">IF(calculator!$I$5="",INDEX(FB$11:FB$18,FB27),"")</f>
        <v>#NAME?</v>
      </c>
    </row>
    <row r="33" spans="1:158">
      <c r="A33" s="80" t="str">
        <v>Clarissa</v>
      </c>
      <c r="B33" s="142" t="e">
        <f ca="1"/>
        <v>#NAME?</v>
      </c>
      <c r="D33" s="23" t="s">
        <v>180</v>
      </c>
      <c r="E33" t="e">
        <f t="shared" ca="1" si="1"/>
        <v>#NAME?</v>
      </c>
      <c r="F33" s="143">
        <f t="array" ref="F33">IF(calculator!$I$5="",INDEX(VeryBigTable,MATCH(F$1,VeryBigTableHeroes,0),MATCH(INDEX(ChatList,MATCH($D33,ChatHeroList,0),1),VeryBigTableChatRow)),"")</f>
        <v>2</v>
      </c>
      <c r="G33" s="143">
        <f t="array" ref="G33">IF(calculator!$I$5="",INDEX(VeryBigTable,MATCH(G$1,VeryBigTableHeroes,0),MATCH(INDEX(ChatList,MATCH($D33,ChatHeroList,0),1),VeryBigTableChatRow)),"")</f>
        <v>-3</v>
      </c>
      <c r="H33" s="143">
        <f t="array" ref="H33">IF(calculator!$I$5="",INDEX(VeryBigTable,MATCH(H$1,VeryBigTableHeroes,0),MATCH(INDEX(ChatList,MATCH($D33,ChatHeroList,0),1),VeryBigTableChatRow)),"")</f>
        <v>3</v>
      </c>
      <c r="I33" s="143">
        <f>IF(calculator!$I$5="",SUM(F33:H33),"")</f>
        <v>2</v>
      </c>
      <c r="J33" s="23" t="s">
        <v>180</v>
      </c>
      <c r="K33" s="23" t="e">
        <f t="shared" ca="1" si="2"/>
        <v>#NAME?</v>
      </c>
      <c r="L33" s="23">
        <f t="array" ref="L33">IF(calculator!$I$5="",INDEX(VeryBigTable,MATCH(L$1,VeryBigTableHeroes,0),MATCH(INDEX(ChatList,MATCH($J33,ChatHeroList,0),2),VeryBigTableChatRow)),"")</f>
        <v>4</v>
      </c>
      <c r="M33" s="23">
        <f t="array" ref="M33">IF(calculator!$I$5="",INDEX(VeryBigTable,MATCH(M$1,VeryBigTableHeroes,0),MATCH(INDEX(ChatList,MATCH($J33,ChatHeroList,0),2),VeryBigTableChatRow)),"")</f>
        <v>3</v>
      </c>
      <c r="N33" s="23">
        <f t="array" ref="N33">IF(calculator!$I$5="",INDEX(VeryBigTable,MATCH(N$1,VeryBigTableHeroes,0),MATCH(INDEX(ChatList,MATCH($J33,ChatHeroList,0),2),VeryBigTableChatRow)),"")</f>
        <v>4</v>
      </c>
      <c r="O33" s="23">
        <f>IF(calculator!$I$5="",SUM(L33:N33),"")</f>
        <v>11</v>
      </c>
      <c r="P33" s="149" t="s">
        <v>129</v>
      </c>
      <c r="Q33" s="125" t="e">
        <f ca="1">_xludf.CONCAT(P33,"2")</f>
        <v>#NAME?</v>
      </c>
      <c r="R33" s="149">
        <f t="array" ref="R33">IF(calculator!$I$5="",INDEX(VeryBigTable,MATCH(R$1,VeryBigTableHeroes,0),MATCH(INDEX(ChatList,MATCH($P33,ChatHeroList,0),2),VeryBigTableChatRow)),"")</f>
        <v>-1</v>
      </c>
      <c r="S33" s="149">
        <f t="array" ref="S33">IF(calculator!$I$5="",INDEX(VeryBigTable,MATCH(S$1,VeryBigTableHeroes,0),MATCH(INDEX(ChatList,MATCH($P33,ChatHeroList,0),2),VeryBigTableChatRow)),"")</f>
        <v>-3</v>
      </c>
      <c r="T33" s="149">
        <f t="array" ref="T33">IF(calculator!$I$5="",INDEX(VeryBigTable,MATCH(T$1,VeryBigTableHeroes,0),MATCH(INDEX(ChatList,MATCH($P33,ChatHeroList,0),2),VeryBigTableChatRow)),"")</f>
        <v>1</v>
      </c>
      <c r="U33" s="149">
        <f>IF(calculator!$I$5="",SUM(R33:T33),"")</f>
        <v>-3</v>
      </c>
      <c r="W33" s="187" t="s">
        <v>579</v>
      </c>
      <c r="X33" s="188">
        <v>43591</v>
      </c>
      <c r="Y33" s="187">
        <v>11</v>
      </c>
      <c r="Z33" s="185" t="s">
        <v>580</v>
      </c>
      <c r="AA33" s="185">
        <v>9</v>
      </c>
      <c r="AE33" s="182"/>
      <c r="AG33" s="28" t="s">
        <v>598</v>
      </c>
      <c r="AI33" s="134" t="str">
        <f t="shared" si="0"/>
        <v/>
      </c>
      <c r="AK33" t="e">
        <f t="array" aca="1" ref="AK33" ca="1">IF(calculator!$I$5="",INDEX(AK$11:AK$18,AK28),"")</f>
        <v>#NAME?</v>
      </c>
      <c r="AL33" t="e">
        <f t="array" aca="1" ref="AL33" ca="1">IF(calculator!$I$5="",INDEX(AL$11:AL$18,AL28),"")</f>
        <v>#NAME?</v>
      </c>
      <c r="AM33" t="e">
        <f t="array" aca="1" ref="AM33" ca="1">IF(calculator!$I$5="",INDEX(AM$11:AM$18,AM28),"")</f>
        <v>#NAME?</v>
      </c>
      <c r="AN33" t="e">
        <f t="array" aca="1" ref="AN33" ca="1">IF(calculator!$I$5="",INDEX(AN$11:AN$18,AN28),"")</f>
        <v>#NAME?</v>
      </c>
      <c r="AO33" t="e">
        <f t="array" aca="1" ref="AO33" ca="1">IF(calculator!$I$5="",INDEX(AO$11:AO$18,AO28),"")</f>
        <v>#NAME?</v>
      </c>
      <c r="AP33" t="e">
        <f t="array" aca="1" ref="AP33" ca="1">IF(calculator!$I$5="",INDEX(AP$11:AP$18,AP28),"")</f>
        <v>#NAME?</v>
      </c>
      <c r="AQ33" t="e">
        <f t="array" aca="1" ref="AQ33" ca="1">IF(calculator!$I$5="",INDEX(AQ$11:AQ$18,AQ28),"")</f>
        <v>#NAME?</v>
      </c>
      <c r="AR33" t="e">
        <f t="array" aca="1" ref="AR33" ca="1">IF(calculator!$I$5="",INDEX(AR$11:AR$18,AR28),"")</f>
        <v>#NAME?</v>
      </c>
      <c r="AS33" t="e">
        <f t="array" aca="1" ref="AS33" ca="1">IF(calculator!$I$5="",INDEX(AS$11:AS$18,AS28),"")</f>
        <v>#NAME?</v>
      </c>
      <c r="AT33" t="e">
        <f t="array" aca="1" ref="AT33" ca="1">IF(calculator!$I$5="",INDEX(AT$11:AT$18,AT28),"")</f>
        <v>#NAME?</v>
      </c>
      <c r="AU33" t="e">
        <f t="array" aca="1" ref="AU33" ca="1">IF(calculator!$I$5="",INDEX(AU$11:AU$18,AU28),"")</f>
        <v>#NAME?</v>
      </c>
      <c r="AV33" t="e">
        <f t="array" aca="1" ref="AV33" ca="1">IF(calculator!$I$5="",INDEX(AV$11:AV$18,AV28),"")</f>
        <v>#NAME?</v>
      </c>
      <c r="AW33" t="e">
        <f t="array" aca="1" ref="AW33" ca="1">IF(calculator!$I$5="",INDEX(AW$11:AW$18,AW28),"")</f>
        <v>#NAME?</v>
      </c>
      <c r="AX33" t="e">
        <f t="array" aca="1" ref="AX33" ca="1">IF(calculator!$I$5="",INDEX(AX$11:AX$18,AX28),"")</f>
        <v>#NAME?</v>
      </c>
      <c r="AY33" t="e">
        <f t="array" aca="1" ref="AY33" ca="1">IF(calculator!$I$5="",INDEX(AY$11:AY$18,AY28),"")</f>
        <v>#NAME?</v>
      </c>
      <c r="AZ33" t="e">
        <f t="array" aca="1" ref="AZ33" ca="1">IF(calculator!$I$5="",INDEX(AZ$11:AZ$18,AZ28),"")</f>
        <v>#NAME?</v>
      </c>
      <c r="BA33" t="e">
        <f t="array" aca="1" ref="BA33" ca="1">IF(calculator!$I$5="",INDEX(BA$11:BA$18,BA28),"")</f>
        <v>#NAME?</v>
      </c>
      <c r="BB33" t="e">
        <f t="array" aca="1" ref="BB33" ca="1">IF(calculator!$I$5="",INDEX(BB$11:BB$18,BB28),"")</f>
        <v>#NAME?</v>
      </c>
      <c r="BC33" t="e">
        <f t="array" aca="1" ref="BC33" ca="1">IF(calculator!$I$5="",INDEX(BC$11:BC$18,BC28),"")</f>
        <v>#NAME?</v>
      </c>
      <c r="BD33" t="e">
        <f t="array" aca="1" ref="BD33" ca="1">IF(calculator!$I$5="",INDEX(BD$11:BD$18,BD28),"")</f>
        <v>#NAME?</v>
      </c>
      <c r="BE33" t="e">
        <f t="array" aca="1" ref="BE33" ca="1">IF(calculator!$I$5="",INDEX(BE$11:BE$18,BE28),"")</f>
        <v>#NAME?</v>
      </c>
      <c r="BF33" t="e">
        <f t="array" aca="1" ref="BF33" ca="1">IF(calculator!$I$5="",INDEX(BF$11:BF$18,BF28),"")</f>
        <v>#NAME?</v>
      </c>
      <c r="BG33" t="e">
        <f t="array" aca="1" ref="BG33" ca="1">IF(calculator!$I$5="",INDEX(BG$11:BG$18,BG28),"")</f>
        <v>#NAME?</v>
      </c>
      <c r="BH33" t="e">
        <f t="array" aca="1" ref="BH33" ca="1">IF(calculator!$I$5="",INDEX(BH$11:BH$18,BH28),"")</f>
        <v>#NAME?</v>
      </c>
      <c r="BI33" t="e">
        <f t="array" aca="1" ref="BI33" ca="1">IF(calculator!$I$5="",INDEX(BI$11:BI$18,BI28),"")</f>
        <v>#NAME?</v>
      </c>
      <c r="BJ33" t="e">
        <f t="array" aca="1" ref="BJ33" ca="1">IF(calculator!$I$5="",INDEX(BJ$11:BJ$18,BJ28),"")</f>
        <v>#NAME?</v>
      </c>
      <c r="BK33" t="e">
        <f t="array" aca="1" ref="BK33" ca="1">IF(calculator!$I$5="",INDEX(BK$11:BK$18,BK28),"")</f>
        <v>#NAME?</v>
      </c>
      <c r="BL33" t="e">
        <f t="array" aca="1" ref="BL33" ca="1">IF(calculator!$I$5="",INDEX(BL$11:BL$18,BL28),"")</f>
        <v>#NAME?</v>
      </c>
      <c r="BM33" t="e">
        <f t="array" aca="1" ref="BM33" ca="1">IF(calculator!$I$5="",INDEX(BM$11:BM$18,BM28),"")</f>
        <v>#NAME?</v>
      </c>
      <c r="BN33" t="e">
        <f t="array" aca="1" ref="BN33" ca="1">IF(calculator!$I$5="",INDEX(BN$11:BN$18,BN28),"")</f>
        <v>#NAME?</v>
      </c>
      <c r="BO33" t="e">
        <f t="array" aca="1" ref="BO33" ca="1">IF(calculator!$I$5="",INDEX(BO$11:BO$18,BO28),"")</f>
        <v>#NAME?</v>
      </c>
      <c r="BP33" t="e">
        <f t="array" aca="1" ref="BP33" ca="1">IF(calculator!$I$5="",INDEX(BP$11:BP$18,BP28),"")</f>
        <v>#NAME?</v>
      </c>
      <c r="BQ33" t="e">
        <f t="array" aca="1" ref="BQ33" ca="1">IF(calculator!$I$5="",INDEX(BQ$11:BQ$18,BQ28),"")</f>
        <v>#NAME?</v>
      </c>
      <c r="BR33" t="e">
        <f t="array" aca="1" ref="BR33" ca="1">IF(calculator!$I$5="",INDEX(BR$11:BR$18,BR28),"")</f>
        <v>#NAME?</v>
      </c>
      <c r="BS33" t="e">
        <f t="array" aca="1" ref="BS33" ca="1">IF(calculator!$I$5="",INDEX(BS$11:BS$18,BS28),"")</f>
        <v>#NAME?</v>
      </c>
      <c r="BT33" t="e">
        <f t="array" aca="1" ref="BT33" ca="1">IF(calculator!$I$5="",INDEX(BT$11:BT$18,BT28),"")</f>
        <v>#NAME?</v>
      </c>
      <c r="BU33" t="e">
        <f t="array" aca="1" ref="BU33" ca="1">IF(calculator!$I$5="",INDEX(BU$11:BU$18,BU28),"")</f>
        <v>#NAME?</v>
      </c>
      <c r="BV33" t="e">
        <f t="array" aca="1" ref="BV33" ca="1">IF(calculator!$I$5="",INDEX(BV$11:BV$18,BV28),"")</f>
        <v>#NAME?</v>
      </c>
      <c r="BW33" t="e">
        <f t="array" aca="1" ref="BW33" ca="1">IF(calculator!$I$5="",INDEX(BW$11:BW$18,BW28),"")</f>
        <v>#NAME?</v>
      </c>
      <c r="BX33" t="e">
        <f t="array" aca="1" ref="BX33" ca="1">IF(calculator!$I$5="",INDEX(BX$11:BX$18,BX28),"")</f>
        <v>#NAME?</v>
      </c>
      <c r="BY33" t="e">
        <f t="array" aca="1" ref="BY33" ca="1">IF(calculator!$I$5="",INDEX(BY$11:BY$18,BY28),"")</f>
        <v>#NAME?</v>
      </c>
      <c r="BZ33" t="e">
        <f t="array" aca="1" ref="BZ33" ca="1">IF(calculator!$I$5="",INDEX(BZ$11:BZ$18,BZ28),"")</f>
        <v>#NAME?</v>
      </c>
      <c r="CA33" t="e">
        <f t="array" aca="1" ref="CA33" ca="1">IF(calculator!$I$5="",INDEX(CA$11:CA$18,CA28),"")</f>
        <v>#NAME?</v>
      </c>
      <c r="CB33" t="e">
        <f t="array" aca="1" ref="CB33" ca="1">IF(calculator!$I$5="",INDEX(CB$11:CB$18,CB28),"")</f>
        <v>#NAME?</v>
      </c>
      <c r="CC33" t="e">
        <f t="array" aca="1" ref="CC33" ca="1">IF(calculator!$I$5="",INDEX(CC$11:CC$18,CC28),"")</f>
        <v>#NAME?</v>
      </c>
      <c r="CD33" t="e">
        <f t="array" aca="1" ref="CD33" ca="1">IF(calculator!$I$5="",INDEX(CD$11:CD$18,CD28),"")</f>
        <v>#NAME?</v>
      </c>
      <c r="CE33" t="e">
        <f t="array" aca="1" ref="CE33" ca="1">IF(calculator!$I$5="",INDEX(CE$11:CE$18,CE28),"")</f>
        <v>#NAME?</v>
      </c>
      <c r="CF33" t="e">
        <f t="array" aca="1" ref="CF33" ca="1">IF(calculator!$I$5="",INDEX(CF$11:CF$18,CF28),"")</f>
        <v>#NAME?</v>
      </c>
      <c r="CG33" t="e">
        <f t="array" aca="1" ref="CG33" ca="1">IF(calculator!$I$5="",INDEX(CG$11:CG$18,CG28),"")</f>
        <v>#NAME?</v>
      </c>
      <c r="CH33" t="e">
        <f t="array" aca="1" ref="CH33" ca="1">IF(calculator!$I$5="",INDEX(CH$11:CH$18,CH28),"")</f>
        <v>#NAME?</v>
      </c>
      <c r="CI33" t="e">
        <f t="array" aca="1" ref="CI33" ca="1">IF(calculator!$I$5="",INDEX(CI$11:CI$18,CI28),"")</f>
        <v>#NAME?</v>
      </c>
      <c r="CJ33" t="e">
        <f t="array" aca="1" ref="CJ33" ca="1">IF(calculator!$I$5="",INDEX(CJ$11:CJ$18,CJ28),"")</f>
        <v>#NAME?</v>
      </c>
      <c r="CK33" t="e">
        <f t="array" aca="1" ref="CK33" ca="1">IF(calculator!$I$5="",INDEX(CK$11:CK$18,CK28),"")</f>
        <v>#NAME?</v>
      </c>
      <c r="CL33" t="e">
        <f t="array" aca="1" ref="CL33" ca="1">IF(calculator!$I$5="",INDEX(CL$11:CL$18,CL28),"")</f>
        <v>#NAME?</v>
      </c>
      <c r="CM33" t="e">
        <f t="array" aca="1" ref="CM33" ca="1">IF(calculator!$I$5="",INDEX(CM$11:CM$18,CM28),"")</f>
        <v>#NAME?</v>
      </c>
      <c r="CN33" t="e">
        <f t="array" aca="1" ref="CN33" ca="1">IF(calculator!$I$5="",INDEX(CN$11:CN$18,CN28),"")</f>
        <v>#NAME?</v>
      </c>
      <c r="CO33" t="e">
        <f t="array" aca="1" ref="CO33" ca="1">IF(calculator!$I$5="",INDEX(CO$11:CO$18,CO28),"")</f>
        <v>#NAME?</v>
      </c>
      <c r="CP33" t="e">
        <f t="array" aca="1" ref="CP33" ca="1">IF(calculator!$I$5="",INDEX(CP$11:CP$18,CP28),"")</f>
        <v>#NAME?</v>
      </c>
      <c r="CQ33" t="e">
        <f t="array" aca="1" ref="CQ33" ca="1">IF(calculator!$I$5="",INDEX(CQ$11:CQ$18,CQ28),"")</f>
        <v>#NAME?</v>
      </c>
      <c r="CR33" t="e">
        <f t="array" aca="1" ref="CR33" ca="1">IF(calculator!$I$5="",INDEX(CR$11:CR$18,CR28),"")</f>
        <v>#NAME?</v>
      </c>
      <c r="CS33" t="e">
        <f t="array" aca="1" ref="CS33" ca="1">IF(calculator!$I$5="",INDEX(CS$11:CS$18,CS28),"")</f>
        <v>#NAME?</v>
      </c>
      <c r="CT33" t="e">
        <f t="array" aca="1" ref="CT33" ca="1">IF(calculator!$I$5="",INDEX(CT$11:CT$18,CT28),"")</f>
        <v>#NAME?</v>
      </c>
      <c r="CU33" t="e">
        <f t="array" aca="1" ref="CU33" ca="1">IF(calculator!$I$5="",INDEX(CU$11:CU$18,CU28),"")</f>
        <v>#NAME?</v>
      </c>
      <c r="CV33" t="e">
        <f t="array" aca="1" ref="CV33" ca="1">IF(calculator!$I$5="",INDEX(CV$11:CV$18,CV28),"")</f>
        <v>#NAME?</v>
      </c>
      <c r="CW33" t="e">
        <f t="array" aca="1" ref="CW33" ca="1">IF(calculator!$I$5="",INDEX(CW$11:CW$18,CW28),"")</f>
        <v>#NAME?</v>
      </c>
      <c r="CX33" t="e">
        <f t="array" aca="1" ref="CX33" ca="1">IF(calculator!$I$5="",INDEX(CX$11:CX$18,CX28),"")</f>
        <v>#NAME?</v>
      </c>
      <c r="CY33" t="e">
        <f t="array" aca="1" ref="CY33" ca="1">IF(calculator!$I$5="",INDEX(CY$11:CY$18,CY28),"")</f>
        <v>#NAME?</v>
      </c>
      <c r="CZ33" t="e">
        <f t="array" aca="1" ref="CZ33" ca="1">IF(calculator!$I$5="",INDEX(CZ$11:CZ$18,CZ28),"")</f>
        <v>#NAME?</v>
      </c>
      <c r="DA33" t="e">
        <f t="array" aca="1" ref="DA33" ca="1">IF(calculator!$I$5="",INDEX(DA$11:DA$18,DA28),"")</f>
        <v>#NAME?</v>
      </c>
      <c r="DB33" t="e">
        <f t="array" aca="1" ref="DB33" ca="1">IF(calculator!$I$5="",INDEX(DB$11:DB$18,DB28),"")</f>
        <v>#NAME?</v>
      </c>
      <c r="DC33" t="e">
        <f t="array" aca="1" ref="DC33" ca="1">IF(calculator!$I$5="",INDEX(DC$11:DC$18,DC28),"")</f>
        <v>#NAME?</v>
      </c>
      <c r="DD33" t="e">
        <f t="array" aca="1" ref="DD33" ca="1">IF(calculator!$I$5="",INDEX(DD$11:DD$18,DD28),"")</f>
        <v>#NAME?</v>
      </c>
      <c r="DE33" t="e">
        <f t="array" aca="1" ref="DE33" ca="1">IF(calculator!$I$5="",INDEX(DE$11:DE$18,DE28),"")</f>
        <v>#NAME?</v>
      </c>
      <c r="DF33" t="e">
        <f t="array" aca="1" ref="DF33" ca="1">IF(calculator!$I$5="",INDEX(DF$11:DF$18,DF28),"")</f>
        <v>#NAME?</v>
      </c>
      <c r="DG33" t="e">
        <f t="array" aca="1" ref="DG33" ca="1">IF(calculator!$I$5="",INDEX(DG$11:DG$18,DG28),"")</f>
        <v>#NAME?</v>
      </c>
      <c r="DH33" t="e">
        <f t="array" aca="1" ref="DH33" ca="1">IF(calculator!$I$5="",INDEX(DH$11:DH$18,DH28),"")</f>
        <v>#NAME?</v>
      </c>
      <c r="DI33" t="e">
        <f t="array" aca="1" ref="DI33" ca="1">IF(calculator!$I$5="",INDEX(DI$11:DI$18,DI28),"")</f>
        <v>#NAME?</v>
      </c>
      <c r="DJ33" t="e">
        <f t="array" aca="1" ref="DJ33" ca="1">IF(calculator!$I$5="",INDEX(DJ$11:DJ$18,DJ28),"")</f>
        <v>#NAME?</v>
      </c>
      <c r="DK33" t="e">
        <f t="array" aca="1" ref="DK33" ca="1">IF(calculator!$I$5="",INDEX(DK$11:DK$18,DK28),"")</f>
        <v>#NAME?</v>
      </c>
      <c r="DL33" t="e">
        <f t="array" aca="1" ref="DL33" ca="1">IF(calculator!$I$5="",INDEX(DL$11:DL$18,DL28),"")</f>
        <v>#NAME?</v>
      </c>
      <c r="DM33" t="e">
        <f t="array" aca="1" ref="DM33" ca="1">IF(calculator!$I$5="",INDEX(DM$11:DM$18,DM28),"")</f>
        <v>#NAME?</v>
      </c>
      <c r="DN33" t="e">
        <f t="array" aca="1" ref="DN33" ca="1">IF(calculator!$I$5="",INDEX(DN$11:DN$18,DN28),"")</f>
        <v>#NAME?</v>
      </c>
      <c r="DO33" t="e">
        <f t="array" aca="1" ref="DO33" ca="1">IF(calculator!$I$5="",INDEX(DO$11:DO$18,DO28),"")</f>
        <v>#NAME?</v>
      </c>
      <c r="DP33" t="e">
        <f t="array" aca="1" ref="DP33" ca="1">IF(calculator!$I$5="",INDEX(DP$11:DP$18,DP28),"")</f>
        <v>#NAME?</v>
      </c>
      <c r="DQ33" t="e">
        <f t="array" aca="1" ref="DQ33" ca="1">IF(calculator!$I$5="",INDEX(DQ$11:DQ$18,DQ28),"")</f>
        <v>#NAME?</v>
      </c>
      <c r="DR33" t="e">
        <f t="array" aca="1" ref="DR33" ca="1">IF(calculator!$I$5="",INDEX(DR$11:DR$18,DR28),"")</f>
        <v>#NAME?</v>
      </c>
      <c r="DS33" t="e">
        <f t="array" aca="1" ref="DS33" ca="1">IF(calculator!$I$5="",INDEX(DS$11:DS$18,DS28),"")</f>
        <v>#NAME?</v>
      </c>
      <c r="DT33" t="e">
        <f t="array" aca="1" ref="DT33" ca="1">IF(calculator!$I$5="",INDEX(DT$11:DT$18,DT28),"")</f>
        <v>#NAME?</v>
      </c>
      <c r="DU33" t="e">
        <f t="array" aca="1" ref="DU33" ca="1">IF(calculator!$I$5="",INDEX(DU$11:DU$18,DU28),"")</f>
        <v>#NAME?</v>
      </c>
      <c r="DV33" t="e">
        <f t="array" aca="1" ref="DV33" ca="1">IF(calculator!$I$5="",INDEX(DV$11:DV$18,DV28),"")</f>
        <v>#NAME?</v>
      </c>
      <c r="DW33" t="e">
        <f t="array" aca="1" ref="DW33" ca="1">IF(calculator!$I$5="",INDEX(DW$11:DW$18,DW28),"")</f>
        <v>#NAME?</v>
      </c>
      <c r="DX33" t="e">
        <f t="array" aca="1" ref="DX33" ca="1">IF(calculator!$I$5="",INDEX(DX$11:DX$18,DX28),"")</f>
        <v>#NAME?</v>
      </c>
      <c r="DY33" t="e">
        <f t="array" aca="1" ref="DY33" ca="1">IF(calculator!$I$5="",INDEX(DY$11:DY$18,DY28),"")</f>
        <v>#NAME?</v>
      </c>
      <c r="DZ33" t="e">
        <f t="array" aca="1" ref="DZ33" ca="1">IF(calculator!$I$5="",INDEX(DZ$11:DZ$18,DZ28),"")</f>
        <v>#NAME?</v>
      </c>
      <c r="EA33" t="e">
        <f t="array" aca="1" ref="EA33" ca="1">IF(calculator!$I$5="",INDEX(EA$11:EA$18,EA28),"")</f>
        <v>#NAME?</v>
      </c>
      <c r="EB33" t="e">
        <f t="array" aca="1" ref="EB33" ca="1">IF(calculator!$I$5="",INDEX(EB$11:EB$18,EB28),"")</f>
        <v>#NAME?</v>
      </c>
      <c r="EC33" t="e">
        <f t="array" aca="1" ref="EC33" ca="1">IF(calculator!$I$5="",INDEX(EC$11:EC$18,EC28),"")</f>
        <v>#NAME?</v>
      </c>
      <c r="ED33" t="e">
        <f t="array" aca="1" ref="ED33" ca="1">IF(calculator!$I$5="",INDEX(ED$11:ED$18,ED28),"")</f>
        <v>#NAME?</v>
      </c>
      <c r="EE33" t="e">
        <f t="array" aca="1" ref="EE33" ca="1">IF(calculator!$I$5="",INDEX(EE$11:EE$18,EE28),"")</f>
        <v>#NAME?</v>
      </c>
      <c r="EF33" t="e">
        <f t="array" aca="1" ref="EF33" ca="1">IF(calculator!$I$5="",INDEX(EF$11:EF$18,EF28),"")</f>
        <v>#NAME?</v>
      </c>
      <c r="EG33" t="e">
        <f t="array" aca="1" ref="EG33" ca="1">IF(calculator!$I$5="",INDEX(EG$11:EG$18,EG28),"")</f>
        <v>#NAME?</v>
      </c>
      <c r="EH33" t="e">
        <f t="array" aca="1" ref="EH33" ca="1">IF(calculator!$I$5="",INDEX(EH$11:EH$18,EH28),"")</f>
        <v>#NAME?</v>
      </c>
      <c r="EI33" t="e">
        <f t="array" aca="1" ref="EI33" ca="1">IF(calculator!$I$5="",INDEX(EI$11:EI$18,EI28),"")</f>
        <v>#NAME?</v>
      </c>
      <c r="EJ33" t="e">
        <f t="array" aca="1" ref="EJ33" ca="1">IF(calculator!$I$5="",INDEX(EJ$11:EJ$18,EJ28),"")</f>
        <v>#NAME?</v>
      </c>
      <c r="EK33" t="e">
        <f t="array" aca="1" ref="EK33" ca="1">IF(calculator!$I$5="",INDEX(EK$11:EK$18,EK28),"")</f>
        <v>#NAME?</v>
      </c>
      <c r="EL33" t="e">
        <f t="array" aca="1" ref="EL33" ca="1">IF(calculator!$I$5="",INDEX(EL$11:EL$18,EL28),"")</f>
        <v>#NAME?</v>
      </c>
      <c r="EM33" t="e">
        <f t="array" aca="1" ref="EM33" ca="1">IF(calculator!$I$5="",INDEX(EM$11:EM$18,EM28),"")</f>
        <v>#NAME?</v>
      </c>
      <c r="EN33" t="e">
        <f t="array" aca="1" ref="EN33" ca="1">IF(calculator!$I$5="",INDEX(EN$11:EN$18,EN28),"")</f>
        <v>#NAME?</v>
      </c>
      <c r="EO33" t="e">
        <f t="array" aca="1" ref="EO33" ca="1">IF(calculator!$I$5="",INDEX(EO$11:EO$18,EO28),"")</f>
        <v>#NAME?</v>
      </c>
      <c r="EP33" t="e">
        <f t="array" aca="1" ref="EP33" ca="1">IF(calculator!$I$5="",INDEX(EP$11:EP$18,EP28),"")</f>
        <v>#NAME?</v>
      </c>
      <c r="EQ33" t="e">
        <f t="array" aca="1" ref="EQ33" ca="1">IF(calculator!$I$5="",INDEX(EQ$11:EQ$18,EQ28),"")</f>
        <v>#NAME?</v>
      </c>
      <c r="ER33" t="e">
        <f t="array" aca="1" ref="ER33" ca="1">IF(calculator!$I$5="",INDEX(ER$11:ER$18,ER28),"")</f>
        <v>#NAME?</v>
      </c>
      <c r="ES33" t="e">
        <f t="array" aca="1" ref="ES33" ca="1">IF(calculator!$I$5="",INDEX(ES$11:ES$18,ES28),"")</f>
        <v>#NAME?</v>
      </c>
      <c r="ET33" t="e">
        <f t="array" aca="1" ref="ET33" ca="1">IF(calculator!$I$5="",INDEX(ET$11:ET$18,ET28),"")</f>
        <v>#NAME?</v>
      </c>
      <c r="EU33" t="e">
        <f t="array" aca="1" ref="EU33" ca="1">IF(calculator!$I$5="",INDEX(EU$11:EU$18,EU28),"")</f>
        <v>#NAME?</v>
      </c>
      <c r="EV33" t="e">
        <f t="array" aca="1" ref="EV33" ca="1">IF(calculator!$I$5="",INDEX(EV$11:EV$18,EV28),"")</f>
        <v>#NAME?</v>
      </c>
      <c r="EW33" t="e">
        <f t="array" aca="1" ref="EW33" ca="1">IF(calculator!$I$5="",INDEX(EW$11:EW$18,EW28),"")</f>
        <v>#NAME?</v>
      </c>
      <c r="EX33" t="e">
        <f t="array" aca="1" ref="EX33" ca="1">IF(calculator!$I$5="",INDEX(EX$11:EX$18,EX28),"")</f>
        <v>#NAME?</v>
      </c>
      <c r="EY33" t="e">
        <f t="array" aca="1" ref="EY33" ca="1">IF(calculator!$I$5="",INDEX(EY$11:EY$18,EY28),"")</f>
        <v>#NAME?</v>
      </c>
      <c r="EZ33" t="e">
        <f t="array" aca="1" ref="EZ33" ca="1">IF(calculator!$I$5="",INDEX(EZ$11:EZ$18,EZ28),"")</f>
        <v>#NAME?</v>
      </c>
      <c r="FA33" t="e">
        <f t="array" aca="1" ref="FA33" ca="1">IF(calculator!$I$5="",INDEX(FA$11:FA$18,FA28),"")</f>
        <v>#NAME?</v>
      </c>
      <c r="FB33" t="e">
        <f t="array" aca="1" ref="FB33" ca="1">IF(calculator!$I$5="",INDEX(FB$11:FB$18,FB28),"")</f>
        <v>#NAME?</v>
      </c>
    </row>
    <row r="34" spans="1:158">
      <c r="A34" s="80" t="str">
        <v>Coli</v>
      </c>
      <c r="B34" s="142" t="e">
        <f ca="1"/>
        <v>#NAME?</v>
      </c>
      <c r="D34" s="23" t="s">
        <v>147</v>
      </c>
      <c r="E34" t="e">
        <f t="shared" ca="1" si="1"/>
        <v>#NAME?</v>
      </c>
      <c r="F34" s="143">
        <f t="array" ref="F34">IF(calculator!$I$5="",INDEX(VeryBigTable,MATCH(F$1,VeryBigTableHeroes,0),MATCH(INDEX(ChatList,MATCH($D34,ChatHeroList,0),1),VeryBigTableChatRow)),"")</f>
        <v>2</v>
      </c>
      <c r="G34" s="143">
        <f t="array" ref="G34">IF(calculator!$I$5="",INDEX(VeryBigTable,MATCH(G$1,VeryBigTableHeroes,0),MATCH(INDEX(ChatList,MATCH($D34,ChatHeroList,0),1),VeryBigTableChatRow)),"")</f>
        <v>-3</v>
      </c>
      <c r="H34" s="143">
        <f t="array" ref="H34">IF(calculator!$I$5="",INDEX(VeryBigTable,MATCH(H$1,VeryBigTableHeroes,0),MATCH(INDEX(ChatList,MATCH($D34,ChatHeroList,0),1),VeryBigTableChatRow)),"")</f>
        <v>3</v>
      </c>
      <c r="I34" s="143">
        <f>IF(calculator!$I$5="",SUM(F34:H34),"")</f>
        <v>2</v>
      </c>
      <c r="J34" s="23" t="s">
        <v>147</v>
      </c>
      <c r="K34" s="23" t="e">
        <f t="shared" ca="1" si="2"/>
        <v>#NAME?</v>
      </c>
      <c r="L34" s="23">
        <f t="array" ref="L34">IF(calculator!$I$5="",INDEX(VeryBigTable,MATCH(L$1,VeryBigTableHeroes,0),MATCH(INDEX(ChatList,MATCH($J34,ChatHeroList,0),2),VeryBigTableChatRow)),"")</f>
        <v>1</v>
      </c>
      <c r="M34" s="23">
        <f t="array" ref="M34">IF(calculator!$I$5="",INDEX(VeryBigTable,MATCH(M$1,VeryBigTableHeroes,0),MATCH(INDEX(ChatList,MATCH($J34,ChatHeroList,0),2),VeryBigTableChatRow)),"")</f>
        <v>0</v>
      </c>
      <c r="N34" s="23">
        <f t="array" ref="N34">IF(calculator!$I$5="",INDEX(VeryBigTable,MATCH(N$1,VeryBigTableHeroes,0),MATCH(INDEX(ChatList,MATCH($J34,ChatHeroList,0),2),VeryBigTableChatRow)),"")</f>
        <v>-2</v>
      </c>
      <c r="O34" s="23">
        <f>IF(calculator!$I$5="",SUM(L34:N34),"")</f>
        <v>-1</v>
      </c>
      <c r="P34" s="149" t="s">
        <v>98</v>
      </c>
      <c r="Q34" s="125" t="e">
        <f ca="1">_xludf.CONCAT(P34,"1")</f>
        <v>#NAME?</v>
      </c>
      <c r="R34" s="149">
        <f t="array" ref="R34">IF(calculator!$I$5="",INDEX(VeryBigTable,MATCH(R$1,VeryBigTableHeroes,0),MATCH(INDEX(ChatList,MATCH($P34,ChatHeroList,0),1),VeryBigTableChatRow)),"")</f>
        <v>2</v>
      </c>
      <c r="S34" s="149">
        <f t="array" ref="S34">IF(calculator!$I$5="",INDEX(VeryBigTable,MATCH(S$1,VeryBigTableHeroes,0),MATCH(INDEX(ChatList,MATCH($P34,ChatHeroList,0),1),VeryBigTableChatRow)),"")</f>
        <v>0</v>
      </c>
      <c r="T34" s="149">
        <f t="array" ref="T34">IF(calculator!$I$5="",INDEX(VeryBigTable,MATCH(T$1,VeryBigTableHeroes,0),MATCH(INDEX(ChatList,MATCH($P34,ChatHeroList,0),1),VeryBigTableChatRow)),"")</f>
        <v>-3</v>
      </c>
      <c r="U34" s="149">
        <f>IF(calculator!$I$5="",SUM(R34:T34),"")</f>
        <v>-1</v>
      </c>
      <c r="W34" s="187" t="s">
        <v>581</v>
      </c>
      <c r="X34" s="188">
        <v>43534</v>
      </c>
      <c r="Y34" s="187">
        <v>39</v>
      </c>
      <c r="Z34" s="189">
        <v>43344</v>
      </c>
      <c r="AA34" s="185">
        <v>11</v>
      </c>
      <c r="AB34" s="58"/>
      <c r="AC34" s="58"/>
      <c r="AD34" s="58"/>
      <c r="AE34" s="191"/>
      <c r="AF34" s="58"/>
      <c r="AG34" s="28" t="s">
        <v>598</v>
      </c>
      <c r="AH34" s="58"/>
      <c r="AI34" s="134" t="str">
        <f t="shared" si="0"/>
        <v/>
      </c>
      <c r="AJ34" s="58"/>
      <c r="AK34" t="e">
        <f t="array" aca="1" ref="AK34" ca="1">IF(calculator!$I$5="",INDEX(AK$11:AK$18,AK29),"")</f>
        <v>#NAME?</v>
      </c>
      <c r="AL34" t="e">
        <f t="array" aca="1" ref="AL34" ca="1">IF(calculator!$I$5="",INDEX(AL$11:AL$18,AL29),"")</f>
        <v>#NAME?</v>
      </c>
      <c r="AM34" t="e">
        <f t="array" aca="1" ref="AM34" ca="1">IF(calculator!$I$5="",INDEX(AM$11:AM$18,AM29),"")</f>
        <v>#NAME?</v>
      </c>
      <c r="AN34" t="e">
        <f t="array" aca="1" ref="AN34" ca="1">IF(calculator!$I$5="",INDEX(AN$11:AN$18,AN29),"")</f>
        <v>#NAME?</v>
      </c>
      <c r="AO34" t="e">
        <f t="array" aca="1" ref="AO34" ca="1">IF(calculator!$I$5="",INDEX(AO$11:AO$18,AO29),"")</f>
        <v>#NAME?</v>
      </c>
      <c r="AP34" t="e">
        <f t="array" aca="1" ref="AP34" ca="1">IF(calculator!$I$5="",INDEX(AP$11:AP$18,AP29),"")</f>
        <v>#NAME?</v>
      </c>
      <c r="AQ34" t="e">
        <f t="array" aca="1" ref="AQ34" ca="1">IF(calculator!$I$5="",INDEX(AQ$11:AQ$18,AQ29),"")</f>
        <v>#NAME?</v>
      </c>
      <c r="AR34" t="e">
        <f t="array" aca="1" ref="AR34" ca="1">IF(calculator!$I$5="",INDEX(AR$11:AR$18,AR29),"")</f>
        <v>#NAME?</v>
      </c>
      <c r="AS34" t="e">
        <f t="array" aca="1" ref="AS34" ca="1">IF(calculator!$I$5="",INDEX(AS$11:AS$18,AS29),"")</f>
        <v>#NAME?</v>
      </c>
      <c r="AT34" t="e">
        <f t="array" aca="1" ref="AT34" ca="1">IF(calculator!$I$5="",INDEX(AT$11:AT$18,AT29),"")</f>
        <v>#NAME?</v>
      </c>
      <c r="AU34" t="e">
        <f t="array" aca="1" ref="AU34" ca="1">IF(calculator!$I$5="",INDEX(AU$11:AU$18,AU29),"")</f>
        <v>#NAME?</v>
      </c>
      <c r="AV34" t="e">
        <f t="array" aca="1" ref="AV34" ca="1">IF(calculator!$I$5="",INDEX(AV$11:AV$18,AV29),"")</f>
        <v>#NAME?</v>
      </c>
      <c r="AW34" t="e">
        <f t="array" aca="1" ref="AW34" ca="1">IF(calculator!$I$5="",INDEX(AW$11:AW$18,AW29),"")</f>
        <v>#NAME?</v>
      </c>
      <c r="AX34" t="e">
        <f t="array" aca="1" ref="AX34" ca="1">IF(calculator!$I$5="",INDEX(AX$11:AX$18,AX29),"")</f>
        <v>#NAME?</v>
      </c>
      <c r="AY34" t="e">
        <f t="array" aca="1" ref="AY34" ca="1">IF(calculator!$I$5="",INDEX(AY$11:AY$18,AY29),"")</f>
        <v>#NAME?</v>
      </c>
      <c r="AZ34" t="e">
        <f t="array" aca="1" ref="AZ34" ca="1">IF(calculator!$I$5="",INDEX(AZ$11:AZ$18,AZ29),"")</f>
        <v>#NAME?</v>
      </c>
      <c r="BA34" t="e">
        <f t="array" aca="1" ref="BA34" ca="1">IF(calculator!$I$5="",INDEX(BA$11:BA$18,BA29),"")</f>
        <v>#NAME?</v>
      </c>
      <c r="BB34" t="e">
        <f t="array" aca="1" ref="BB34" ca="1">IF(calculator!$I$5="",INDEX(BB$11:BB$18,BB29),"")</f>
        <v>#NAME?</v>
      </c>
      <c r="BC34" t="e">
        <f t="array" aca="1" ref="BC34" ca="1">IF(calculator!$I$5="",INDEX(BC$11:BC$18,BC29),"")</f>
        <v>#NAME?</v>
      </c>
      <c r="BD34" t="e">
        <f t="array" aca="1" ref="BD34" ca="1">IF(calculator!$I$5="",INDEX(BD$11:BD$18,BD29),"")</f>
        <v>#NAME?</v>
      </c>
      <c r="BE34" t="e">
        <f t="array" aca="1" ref="BE34" ca="1">IF(calculator!$I$5="",INDEX(BE$11:BE$18,BE29),"")</f>
        <v>#NAME?</v>
      </c>
      <c r="BF34" t="e">
        <f t="array" aca="1" ref="BF34" ca="1">IF(calculator!$I$5="",INDEX(BF$11:BF$18,BF29),"")</f>
        <v>#NAME?</v>
      </c>
      <c r="BG34" t="e">
        <f t="array" aca="1" ref="BG34" ca="1">IF(calculator!$I$5="",INDEX(BG$11:BG$18,BG29),"")</f>
        <v>#NAME?</v>
      </c>
      <c r="BH34" t="e">
        <f t="array" aca="1" ref="BH34" ca="1">IF(calculator!$I$5="",INDEX(BH$11:BH$18,BH29),"")</f>
        <v>#NAME?</v>
      </c>
      <c r="BI34" t="e">
        <f t="array" aca="1" ref="BI34" ca="1">IF(calculator!$I$5="",INDEX(BI$11:BI$18,BI29),"")</f>
        <v>#NAME?</v>
      </c>
      <c r="BJ34" t="e">
        <f t="array" aca="1" ref="BJ34" ca="1">IF(calculator!$I$5="",INDEX(BJ$11:BJ$18,BJ29),"")</f>
        <v>#NAME?</v>
      </c>
      <c r="BK34" t="e">
        <f t="array" aca="1" ref="BK34" ca="1">IF(calculator!$I$5="",INDEX(BK$11:BK$18,BK29),"")</f>
        <v>#NAME?</v>
      </c>
      <c r="BL34" t="e">
        <f t="array" aca="1" ref="BL34" ca="1">IF(calculator!$I$5="",INDEX(BL$11:BL$18,BL29),"")</f>
        <v>#NAME?</v>
      </c>
      <c r="BM34" t="e">
        <f t="array" aca="1" ref="BM34" ca="1">IF(calculator!$I$5="",INDEX(BM$11:BM$18,BM29),"")</f>
        <v>#NAME?</v>
      </c>
      <c r="BN34" t="e">
        <f t="array" aca="1" ref="BN34" ca="1">IF(calculator!$I$5="",INDEX(BN$11:BN$18,BN29),"")</f>
        <v>#NAME?</v>
      </c>
      <c r="BO34" t="e">
        <f t="array" aca="1" ref="BO34" ca="1">IF(calculator!$I$5="",INDEX(BO$11:BO$18,BO29),"")</f>
        <v>#NAME?</v>
      </c>
      <c r="BP34" t="e">
        <f t="array" aca="1" ref="BP34" ca="1">IF(calculator!$I$5="",INDEX(BP$11:BP$18,BP29),"")</f>
        <v>#NAME?</v>
      </c>
      <c r="BQ34" t="e">
        <f t="array" aca="1" ref="BQ34" ca="1">IF(calculator!$I$5="",INDEX(BQ$11:BQ$18,BQ29),"")</f>
        <v>#NAME?</v>
      </c>
      <c r="BR34" t="e">
        <f t="array" aca="1" ref="BR34" ca="1">IF(calculator!$I$5="",INDEX(BR$11:BR$18,BR29),"")</f>
        <v>#NAME?</v>
      </c>
      <c r="BS34" t="e">
        <f t="array" aca="1" ref="BS34" ca="1">IF(calculator!$I$5="",INDEX(BS$11:BS$18,BS29),"")</f>
        <v>#NAME?</v>
      </c>
      <c r="BT34" t="e">
        <f t="array" aca="1" ref="BT34" ca="1">IF(calculator!$I$5="",INDEX(BT$11:BT$18,BT29),"")</f>
        <v>#NAME?</v>
      </c>
      <c r="BU34" t="e">
        <f t="array" aca="1" ref="BU34" ca="1">IF(calculator!$I$5="",INDEX(BU$11:BU$18,BU29),"")</f>
        <v>#NAME?</v>
      </c>
      <c r="BV34" t="e">
        <f t="array" aca="1" ref="BV34" ca="1">IF(calculator!$I$5="",INDEX(BV$11:BV$18,BV29),"")</f>
        <v>#NAME?</v>
      </c>
      <c r="BW34" t="e">
        <f t="array" aca="1" ref="BW34" ca="1">IF(calculator!$I$5="",INDEX(BW$11:BW$18,BW29),"")</f>
        <v>#NAME?</v>
      </c>
      <c r="BX34" t="e">
        <f t="array" aca="1" ref="BX34" ca="1">IF(calculator!$I$5="",INDEX(BX$11:BX$18,BX29),"")</f>
        <v>#NAME?</v>
      </c>
      <c r="BY34" t="e">
        <f t="array" aca="1" ref="BY34" ca="1">IF(calculator!$I$5="",INDEX(BY$11:BY$18,BY29),"")</f>
        <v>#NAME?</v>
      </c>
      <c r="BZ34" t="e">
        <f t="array" aca="1" ref="BZ34" ca="1">IF(calculator!$I$5="",INDEX(BZ$11:BZ$18,BZ29),"")</f>
        <v>#NAME?</v>
      </c>
      <c r="CA34" t="e">
        <f t="array" aca="1" ref="CA34" ca="1">IF(calculator!$I$5="",INDEX(CA$11:CA$18,CA29),"")</f>
        <v>#NAME?</v>
      </c>
      <c r="CB34" t="e">
        <f t="array" aca="1" ref="CB34" ca="1">IF(calculator!$I$5="",INDEX(CB$11:CB$18,CB29),"")</f>
        <v>#NAME?</v>
      </c>
      <c r="CC34" t="e">
        <f t="array" aca="1" ref="CC34" ca="1">IF(calculator!$I$5="",INDEX(CC$11:CC$18,CC29),"")</f>
        <v>#NAME?</v>
      </c>
      <c r="CD34" t="e">
        <f t="array" aca="1" ref="CD34" ca="1">IF(calculator!$I$5="",INDEX(CD$11:CD$18,CD29),"")</f>
        <v>#NAME?</v>
      </c>
      <c r="CE34" t="e">
        <f t="array" aca="1" ref="CE34" ca="1">IF(calculator!$I$5="",INDEX(CE$11:CE$18,CE29),"")</f>
        <v>#NAME?</v>
      </c>
      <c r="CF34" t="e">
        <f t="array" aca="1" ref="CF34" ca="1">IF(calculator!$I$5="",INDEX(CF$11:CF$18,CF29),"")</f>
        <v>#NAME?</v>
      </c>
      <c r="CG34" t="e">
        <f t="array" aca="1" ref="CG34" ca="1">IF(calculator!$I$5="",INDEX(CG$11:CG$18,CG29),"")</f>
        <v>#NAME?</v>
      </c>
      <c r="CH34" t="e">
        <f t="array" aca="1" ref="CH34" ca="1">IF(calculator!$I$5="",INDEX(CH$11:CH$18,CH29),"")</f>
        <v>#NAME?</v>
      </c>
      <c r="CI34" t="e">
        <f t="array" aca="1" ref="CI34" ca="1">IF(calculator!$I$5="",INDEX(CI$11:CI$18,CI29),"")</f>
        <v>#NAME?</v>
      </c>
      <c r="CJ34" t="e">
        <f t="array" aca="1" ref="CJ34" ca="1">IF(calculator!$I$5="",INDEX(CJ$11:CJ$18,CJ29),"")</f>
        <v>#NAME?</v>
      </c>
      <c r="CK34" t="e">
        <f t="array" aca="1" ref="CK34" ca="1">IF(calculator!$I$5="",INDEX(CK$11:CK$18,CK29),"")</f>
        <v>#NAME?</v>
      </c>
      <c r="CL34" t="e">
        <f t="array" aca="1" ref="CL34" ca="1">IF(calculator!$I$5="",INDEX(CL$11:CL$18,CL29),"")</f>
        <v>#NAME?</v>
      </c>
      <c r="CM34" t="e">
        <f t="array" aca="1" ref="CM34" ca="1">IF(calculator!$I$5="",INDEX(CM$11:CM$18,CM29),"")</f>
        <v>#NAME?</v>
      </c>
      <c r="CN34" t="e">
        <f t="array" aca="1" ref="CN34" ca="1">IF(calculator!$I$5="",INDEX(CN$11:CN$18,CN29),"")</f>
        <v>#NAME?</v>
      </c>
      <c r="CO34" t="e">
        <f t="array" aca="1" ref="CO34" ca="1">IF(calculator!$I$5="",INDEX(CO$11:CO$18,CO29),"")</f>
        <v>#NAME?</v>
      </c>
      <c r="CP34" t="e">
        <f t="array" aca="1" ref="CP34" ca="1">IF(calculator!$I$5="",INDEX(CP$11:CP$18,CP29),"")</f>
        <v>#NAME?</v>
      </c>
      <c r="CQ34" t="e">
        <f t="array" aca="1" ref="CQ34" ca="1">IF(calculator!$I$5="",INDEX(CQ$11:CQ$18,CQ29),"")</f>
        <v>#NAME?</v>
      </c>
      <c r="CR34" t="e">
        <f t="array" aca="1" ref="CR34" ca="1">IF(calculator!$I$5="",INDEX(CR$11:CR$18,CR29),"")</f>
        <v>#NAME?</v>
      </c>
      <c r="CS34" t="e">
        <f t="array" aca="1" ref="CS34" ca="1">IF(calculator!$I$5="",INDEX(CS$11:CS$18,CS29),"")</f>
        <v>#NAME?</v>
      </c>
      <c r="CT34" t="e">
        <f t="array" aca="1" ref="CT34" ca="1">IF(calculator!$I$5="",INDEX(CT$11:CT$18,CT29),"")</f>
        <v>#NAME?</v>
      </c>
      <c r="CU34" t="e">
        <f t="array" aca="1" ref="CU34" ca="1">IF(calculator!$I$5="",INDEX(CU$11:CU$18,CU29),"")</f>
        <v>#NAME?</v>
      </c>
      <c r="CV34" t="e">
        <f t="array" aca="1" ref="CV34" ca="1">IF(calculator!$I$5="",INDEX(CV$11:CV$18,CV29),"")</f>
        <v>#NAME?</v>
      </c>
      <c r="CW34" t="e">
        <f t="array" aca="1" ref="CW34" ca="1">IF(calculator!$I$5="",INDEX(CW$11:CW$18,CW29),"")</f>
        <v>#NAME?</v>
      </c>
      <c r="CX34" t="e">
        <f t="array" aca="1" ref="CX34" ca="1">IF(calculator!$I$5="",INDEX(CX$11:CX$18,CX29),"")</f>
        <v>#NAME?</v>
      </c>
      <c r="CY34" t="e">
        <f t="array" aca="1" ref="CY34" ca="1">IF(calculator!$I$5="",INDEX(CY$11:CY$18,CY29),"")</f>
        <v>#NAME?</v>
      </c>
      <c r="CZ34" t="e">
        <f t="array" aca="1" ref="CZ34" ca="1">IF(calculator!$I$5="",INDEX(CZ$11:CZ$18,CZ29),"")</f>
        <v>#NAME?</v>
      </c>
      <c r="DA34" t="e">
        <f t="array" aca="1" ref="DA34" ca="1">IF(calculator!$I$5="",INDEX(DA$11:DA$18,DA29),"")</f>
        <v>#NAME?</v>
      </c>
      <c r="DB34" t="e">
        <f t="array" aca="1" ref="DB34" ca="1">IF(calculator!$I$5="",INDEX(DB$11:DB$18,DB29),"")</f>
        <v>#NAME?</v>
      </c>
      <c r="DC34" t="e">
        <f t="array" aca="1" ref="DC34" ca="1">IF(calculator!$I$5="",INDEX(DC$11:DC$18,DC29),"")</f>
        <v>#NAME?</v>
      </c>
      <c r="DD34" t="e">
        <f t="array" aca="1" ref="DD34" ca="1">IF(calculator!$I$5="",INDEX(DD$11:DD$18,DD29),"")</f>
        <v>#NAME?</v>
      </c>
      <c r="DE34" t="e">
        <f t="array" aca="1" ref="DE34" ca="1">IF(calculator!$I$5="",INDEX(DE$11:DE$18,DE29),"")</f>
        <v>#NAME?</v>
      </c>
      <c r="DF34" t="e">
        <f t="array" aca="1" ref="DF34" ca="1">IF(calculator!$I$5="",INDEX(DF$11:DF$18,DF29),"")</f>
        <v>#NAME?</v>
      </c>
      <c r="DG34" t="e">
        <f t="array" aca="1" ref="DG34" ca="1">IF(calculator!$I$5="",INDEX(DG$11:DG$18,DG29),"")</f>
        <v>#NAME?</v>
      </c>
      <c r="DH34" t="e">
        <f t="array" aca="1" ref="DH34" ca="1">IF(calculator!$I$5="",INDEX(DH$11:DH$18,DH29),"")</f>
        <v>#NAME?</v>
      </c>
      <c r="DI34" t="e">
        <f t="array" aca="1" ref="DI34" ca="1">IF(calculator!$I$5="",INDEX(DI$11:DI$18,DI29),"")</f>
        <v>#NAME?</v>
      </c>
      <c r="DJ34" t="e">
        <f t="array" aca="1" ref="DJ34" ca="1">IF(calculator!$I$5="",INDEX(DJ$11:DJ$18,DJ29),"")</f>
        <v>#NAME?</v>
      </c>
      <c r="DK34" t="e">
        <f t="array" aca="1" ref="DK34" ca="1">IF(calculator!$I$5="",INDEX(DK$11:DK$18,DK29),"")</f>
        <v>#NAME?</v>
      </c>
      <c r="DL34" t="e">
        <f t="array" aca="1" ref="DL34" ca="1">IF(calculator!$I$5="",INDEX(DL$11:DL$18,DL29),"")</f>
        <v>#NAME?</v>
      </c>
      <c r="DM34" t="e">
        <f t="array" aca="1" ref="DM34" ca="1">IF(calculator!$I$5="",INDEX(DM$11:DM$18,DM29),"")</f>
        <v>#NAME?</v>
      </c>
      <c r="DN34" t="e">
        <f t="array" aca="1" ref="DN34" ca="1">IF(calculator!$I$5="",INDEX(DN$11:DN$18,DN29),"")</f>
        <v>#NAME?</v>
      </c>
      <c r="DO34" t="e">
        <f t="array" aca="1" ref="DO34" ca="1">IF(calculator!$I$5="",INDEX(DO$11:DO$18,DO29),"")</f>
        <v>#NAME?</v>
      </c>
      <c r="DP34" t="e">
        <f t="array" aca="1" ref="DP34" ca="1">IF(calculator!$I$5="",INDEX(DP$11:DP$18,DP29),"")</f>
        <v>#NAME?</v>
      </c>
      <c r="DQ34" t="e">
        <f t="array" aca="1" ref="DQ34" ca="1">IF(calculator!$I$5="",INDEX(DQ$11:DQ$18,DQ29),"")</f>
        <v>#NAME?</v>
      </c>
      <c r="DR34" t="e">
        <f t="array" aca="1" ref="DR34" ca="1">IF(calculator!$I$5="",INDEX(DR$11:DR$18,DR29),"")</f>
        <v>#NAME?</v>
      </c>
      <c r="DS34" t="e">
        <f t="array" aca="1" ref="DS34" ca="1">IF(calculator!$I$5="",INDEX(DS$11:DS$18,DS29),"")</f>
        <v>#NAME?</v>
      </c>
      <c r="DT34" t="e">
        <f t="array" aca="1" ref="DT34" ca="1">IF(calculator!$I$5="",INDEX(DT$11:DT$18,DT29),"")</f>
        <v>#NAME?</v>
      </c>
      <c r="DU34" t="e">
        <f t="array" aca="1" ref="DU34" ca="1">IF(calculator!$I$5="",INDEX(DU$11:DU$18,DU29),"")</f>
        <v>#NAME?</v>
      </c>
      <c r="DV34" t="e">
        <f t="array" aca="1" ref="DV34" ca="1">IF(calculator!$I$5="",INDEX(DV$11:DV$18,DV29),"")</f>
        <v>#NAME?</v>
      </c>
      <c r="DW34" t="e">
        <f t="array" aca="1" ref="DW34" ca="1">IF(calculator!$I$5="",INDEX(DW$11:DW$18,DW29),"")</f>
        <v>#NAME?</v>
      </c>
      <c r="DX34" t="e">
        <f t="array" aca="1" ref="DX34" ca="1">IF(calculator!$I$5="",INDEX(DX$11:DX$18,DX29),"")</f>
        <v>#NAME?</v>
      </c>
      <c r="DY34" t="e">
        <f t="array" aca="1" ref="DY34" ca="1">IF(calculator!$I$5="",INDEX(DY$11:DY$18,DY29),"")</f>
        <v>#NAME?</v>
      </c>
      <c r="DZ34" t="e">
        <f t="array" aca="1" ref="DZ34" ca="1">IF(calculator!$I$5="",INDEX(DZ$11:DZ$18,DZ29),"")</f>
        <v>#NAME?</v>
      </c>
      <c r="EA34" t="e">
        <f t="array" aca="1" ref="EA34" ca="1">IF(calculator!$I$5="",INDEX(EA$11:EA$18,EA29),"")</f>
        <v>#NAME?</v>
      </c>
      <c r="EB34" t="e">
        <f t="array" aca="1" ref="EB34" ca="1">IF(calculator!$I$5="",INDEX(EB$11:EB$18,EB29),"")</f>
        <v>#NAME?</v>
      </c>
      <c r="EC34" t="e">
        <f t="array" aca="1" ref="EC34" ca="1">IF(calculator!$I$5="",INDEX(EC$11:EC$18,EC29),"")</f>
        <v>#NAME?</v>
      </c>
      <c r="ED34" t="e">
        <f t="array" aca="1" ref="ED34" ca="1">IF(calculator!$I$5="",INDEX(ED$11:ED$18,ED29),"")</f>
        <v>#NAME?</v>
      </c>
      <c r="EE34" t="e">
        <f t="array" aca="1" ref="EE34" ca="1">IF(calculator!$I$5="",INDEX(EE$11:EE$18,EE29),"")</f>
        <v>#NAME?</v>
      </c>
      <c r="EF34" t="e">
        <f t="array" aca="1" ref="EF34" ca="1">IF(calculator!$I$5="",INDEX(EF$11:EF$18,EF29),"")</f>
        <v>#NAME?</v>
      </c>
      <c r="EG34" t="e">
        <f t="array" aca="1" ref="EG34" ca="1">IF(calculator!$I$5="",INDEX(EG$11:EG$18,EG29),"")</f>
        <v>#NAME?</v>
      </c>
      <c r="EH34" t="e">
        <f t="array" aca="1" ref="EH34" ca="1">IF(calculator!$I$5="",INDEX(EH$11:EH$18,EH29),"")</f>
        <v>#NAME?</v>
      </c>
      <c r="EI34" t="e">
        <f t="array" aca="1" ref="EI34" ca="1">IF(calculator!$I$5="",INDEX(EI$11:EI$18,EI29),"")</f>
        <v>#NAME?</v>
      </c>
      <c r="EJ34" t="e">
        <f t="array" aca="1" ref="EJ34" ca="1">IF(calculator!$I$5="",INDEX(EJ$11:EJ$18,EJ29),"")</f>
        <v>#NAME?</v>
      </c>
      <c r="EK34" t="e">
        <f t="array" aca="1" ref="EK34" ca="1">IF(calculator!$I$5="",INDEX(EK$11:EK$18,EK29),"")</f>
        <v>#NAME?</v>
      </c>
      <c r="EL34" t="e">
        <f t="array" aca="1" ref="EL34" ca="1">IF(calculator!$I$5="",INDEX(EL$11:EL$18,EL29),"")</f>
        <v>#NAME?</v>
      </c>
      <c r="EM34" t="e">
        <f t="array" aca="1" ref="EM34" ca="1">IF(calculator!$I$5="",INDEX(EM$11:EM$18,EM29),"")</f>
        <v>#NAME?</v>
      </c>
      <c r="EN34" t="e">
        <f t="array" aca="1" ref="EN34" ca="1">IF(calculator!$I$5="",INDEX(EN$11:EN$18,EN29),"")</f>
        <v>#NAME?</v>
      </c>
      <c r="EO34" t="e">
        <f t="array" aca="1" ref="EO34" ca="1">IF(calculator!$I$5="",INDEX(EO$11:EO$18,EO29),"")</f>
        <v>#NAME?</v>
      </c>
      <c r="EP34" t="e">
        <f t="array" aca="1" ref="EP34" ca="1">IF(calculator!$I$5="",INDEX(EP$11:EP$18,EP29),"")</f>
        <v>#NAME?</v>
      </c>
      <c r="EQ34" t="e">
        <f t="array" aca="1" ref="EQ34" ca="1">IF(calculator!$I$5="",INDEX(EQ$11:EQ$18,EQ29),"")</f>
        <v>#NAME?</v>
      </c>
      <c r="ER34" t="e">
        <f t="array" aca="1" ref="ER34" ca="1">IF(calculator!$I$5="",INDEX(ER$11:ER$18,ER29),"")</f>
        <v>#NAME?</v>
      </c>
      <c r="ES34" t="e">
        <f t="array" aca="1" ref="ES34" ca="1">IF(calculator!$I$5="",INDEX(ES$11:ES$18,ES29),"")</f>
        <v>#NAME?</v>
      </c>
      <c r="ET34" t="e">
        <f t="array" aca="1" ref="ET34" ca="1">IF(calculator!$I$5="",INDEX(ET$11:ET$18,ET29),"")</f>
        <v>#NAME?</v>
      </c>
      <c r="EU34" t="e">
        <f t="array" aca="1" ref="EU34" ca="1">IF(calculator!$I$5="",INDEX(EU$11:EU$18,EU29),"")</f>
        <v>#NAME?</v>
      </c>
      <c r="EV34" t="e">
        <f t="array" aca="1" ref="EV34" ca="1">IF(calculator!$I$5="",INDEX(EV$11:EV$18,EV29),"")</f>
        <v>#NAME?</v>
      </c>
      <c r="EW34" t="e">
        <f t="array" aca="1" ref="EW34" ca="1">IF(calculator!$I$5="",INDEX(EW$11:EW$18,EW29),"")</f>
        <v>#NAME?</v>
      </c>
      <c r="EX34" t="e">
        <f t="array" aca="1" ref="EX34" ca="1">IF(calculator!$I$5="",INDEX(EX$11:EX$18,EX29),"")</f>
        <v>#NAME?</v>
      </c>
      <c r="EY34" t="e">
        <f t="array" aca="1" ref="EY34" ca="1">IF(calculator!$I$5="",INDEX(EY$11:EY$18,EY29),"")</f>
        <v>#NAME?</v>
      </c>
      <c r="EZ34" t="e">
        <f t="array" aca="1" ref="EZ34" ca="1">IF(calculator!$I$5="",INDEX(EZ$11:EZ$18,EZ29),"")</f>
        <v>#NAME?</v>
      </c>
      <c r="FA34" t="e">
        <f t="array" aca="1" ref="FA34" ca="1">IF(calculator!$I$5="",INDEX(FA$11:FA$18,FA29),"")</f>
        <v>#NAME?</v>
      </c>
      <c r="FB34" t="e">
        <f t="array" aca="1" ref="FB34" ca="1">IF(calculator!$I$5="",INDEX(FB$11:FB$18,FB29),"")</f>
        <v>#NAME?</v>
      </c>
    </row>
    <row r="35" spans="1:158">
      <c r="A35" s="80" t="str">
        <v>Corvus</v>
      </c>
      <c r="B35" s="142" t="e">
        <f ca="1"/>
        <v>#NAME?</v>
      </c>
      <c r="D35" s="23" t="s">
        <v>80</v>
      </c>
      <c r="E35" t="e">
        <f t="shared" ca="1" si="1"/>
        <v>#NAME?</v>
      </c>
      <c r="F35" s="143">
        <f t="array" ref="F35">IF(calculator!$I$5="",INDEX(VeryBigTable,MATCH(F$1,VeryBigTableHeroes,0),MATCH(INDEX(ChatList,MATCH($D35,ChatHeroList,0),1),VeryBigTableChatRow)),"")</f>
        <v>2</v>
      </c>
      <c r="G35" s="143">
        <f t="array" ref="G35">IF(calculator!$I$5="",INDEX(VeryBigTable,MATCH(G$1,VeryBigTableHeroes,0),MATCH(INDEX(ChatList,MATCH($D35,ChatHeroList,0),1),VeryBigTableChatRow)),"")</f>
        <v>-3</v>
      </c>
      <c r="H35" s="143">
        <f t="array" ref="H35">IF(calculator!$I$5="",INDEX(VeryBigTable,MATCH(H$1,VeryBigTableHeroes,0),MATCH(INDEX(ChatList,MATCH($D35,ChatHeroList,0),1),VeryBigTableChatRow)),"")</f>
        <v>3</v>
      </c>
      <c r="I35" s="143">
        <f>IF(calculator!$I$5="",SUM(F35:H35),"")</f>
        <v>2</v>
      </c>
      <c r="J35" s="23" t="s">
        <v>80</v>
      </c>
      <c r="K35" s="23" t="e">
        <f t="shared" ca="1" si="2"/>
        <v>#NAME?</v>
      </c>
      <c r="L35" s="23">
        <f t="array" ref="L35">IF(calculator!$I$5="",INDEX(VeryBigTable,MATCH(L$1,VeryBigTableHeroes,0),MATCH(INDEX(ChatList,MATCH($J35,ChatHeroList,0),2),VeryBigTableChatRow)),"")</f>
        <v>4</v>
      </c>
      <c r="M35" s="23">
        <f t="array" ref="M35">IF(calculator!$I$5="",INDEX(VeryBigTable,MATCH(M$1,VeryBigTableHeroes,0),MATCH(INDEX(ChatList,MATCH($J35,ChatHeroList,0),2),VeryBigTableChatRow)),"")</f>
        <v>-6</v>
      </c>
      <c r="N35" s="23">
        <f t="array" ref="N35">IF(calculator!$I$5="",INDEX(VeryBigTable,MATCH(N$1,VeryBigTableHeroes,0),MATCH(INDEX(ChatList,MATCH($J35,ChatHeroList,0),2),VeryBigTableChatRow)),"")</f>
        <v>-3</v>
      </c>
      <c r="O35" s="23">
        <f>IF(calculator!$I$5="",SUM(L35:N35),"")</f>
        <v>-5</v>
      </c>
      <c r="P35" s="149" t="s">
        <v>98</v>
      </c>
      <c r="Q35" s="125" t="e">
        <f ca="1">_xludf.CONCAT(P35,"2")</f>
        <v>#NAME?</v>
      </c>
      <c r="R35" s="149">
        <f t="array" ref="R35">IF(calculator!$I$5="",INDEX(VeryBigTable,MATCH(R$1,VeryBigTableHeroes,0),MATCH(INDEX(ChatList,MATCH($P35,ChatHeroList,0),2),VeryBigTableChatRow)),"")</f>
        <v>0</v>
      </c>
      <c r="S35" s="149">
        <f t="array" ref="S35">IF(calculator!$I$5="",INDEX(VeryBigTable,MATCH(S$1,VeryBigTableHeroes,0),MATCH(INDEX(ChatList,MATCH($P35,ChatHeroList,0),2),VeryBigTableChatRow)),"")</f>
        <v>9</v>
      </c>
      <c r="T35" s="149">
        <f t="array" ref="T35">IF(calculator!$I$5="",INDEX(VeryBigTable,MATCH(T$1,VeryBigTableHeroes,0),MATCH(INDEX(ChatList,MATCH($P35,ChatHeroList,0),2),VeryBigTableChatRow)),"")</f>
        <v>6</v>
      </c>
      <c r="U35" s="149">
        <f>IF(calculator!$I$5="",SUM(R35:T35),"")</f>
        <v>15</v>
      </c>
      <c r="W35" s="187" t="s">
        <v>582</v>
      </c>
      <c r="X35" s="188">
        <v>43683</v>
      </c>
      <c r="Y35" s="187">
        <v>17</v>
      </c>
      <c r="Z35" s="189">
        <v>43252</v>
      </c>
      <c r="AA35" s="185">
        <v>11</v>
      </c>
      <c r="AE35" s="182"/>
      <c r="AG35" s="28" t="s">
        <v>598</v>
      </c>
      <c r="AI35" s="134" t="str">
        <f t="shared" si="0"/>
        <v/>
      </c>
      <c r="AK35" t="e">
        <f t="array" aca="1" ref="AK35" ca="1">IF(calculator!$I$5="",INDEX(AK$11:AK$18,AK30),"")</f>
        <v>#NAME?</v>
      </c>
      <c r="AL35" t="e">
        <f t="array" aca="1" ref="AL35" ca="1">IF(calculator!$I$5="",INDEX(AL$11:AL$18,AL30),"")</f>
        <v>#NAME?</v>
      </c>
      <c r="AM35" t="e">
        <f t="array" aca="1" ref="AM35" ca="1">IF(calculator!$I$5="",INDEX(AM$11:AM$18,AM30),"")</f>
        <v>#NAME?</v>
      </c>
      <c r="AN35" t="e">
        <f t="array" aca="1" ref="AN35" ca="1">IF(calculator!$I$5="",INDEX(AN$11:AN$18,AN30),"")</f>
        <v>#NAME?</v>
      </c>
      <c r="AO35" t="e">
        <f t="array" aca="1" ref="AO35" ca="1">IF(calculator!$I$5="",INDEX(AO$11:AO$18,AO30),"")</f>
        <v>#NAME?</v>
      </c>
      <c r="AP35" t="e">
        <f t="array" aca="1" ref="AP35" ca="1">IF(calculator!$I$5="",INDEX(AP$11:AP$18,AP30),"")</f>
        <v>#NAME?</v>
      </c>
      <c r="AQ35" t="e">
        <f t="array" aca="1" ref="AQ35" ca="1">IF(calculator!$I$5="",INDEX(AQ$11:AQ$18,AQ30),"")</f>
        <v>#NAME?</v>
      </c>
      <c r="AR35" t="e">
        <f t="array" aca="1" ref="AR35" ca="1">IF(calculator!$I$5="",INDEX(AR$11:AR$18,AR30),"")</f>
        <v>#NAME?</v>
      </c>
      <c r="AS35" t="e">
        <f t="array" aca="1" ref="AS35" ca="1">IF(calculator!$I$5="",INDEX(AS$11:AS$18,AS30),"")</f>
        <v>#NAME?</v>
      </c>
      <c r="AT35" t="e">
        <f t="array" aca="1" ref="AT35" ca="1">IF(calculator!$I$5="",INDEX(AT$11:AT$18,AT30),"")</f>
        <v>#NAME?</v>
      </c>
      <c r="AU35" t="e">
        <f t="array" aca="1" ref="AU35" ca="1">IF(calculator!$I$5="",INDEX(AU$11:AU$18,AU30),"")</f>
        <v>#NAME?</v>
      </c>
      <c r="AV35" t="e">
        <f t="array" aca="1" ref="AV35" ca="1">IF(calculator!$I$5="",INDEX(AV$11:AV$18,AV30),"")</f>
        <v>#NAME?</v>
      </c>
      <c r="AW35" t="e">
        <f t="array" aca="1" ref="AW35" ca="1">IF(calculator!$I$5="",INDEX(AW$11:AW$18,AW30),"")</f>
        <v>#NAME?</v>
      </c>
      <c r="AX35" t="e">
        <f t="array" aca="1" ref="AX35" ca="1">IF(calculator!$I$5="",INDEX(AX$11:AX$18,AX30),"")</f>
        <v>#NAME?</v>
      </c>
      <c r="AY35" t="e">
        <f t="array" aca="1" ref="AY35" ca="1">IF(calculator!$I$5="",INDEX(AY$11:AY$18,AY30),"")</f>
        <v>#NAME?</v>
      </c>
      <c r="AZ35" t="e">
        <f t="array" aca="1" ref="AZ35" ca="1">IF(calculator!$I$5="",INDEX(AZ$11:AZ$18,AZ30),"")</f>
        <v>#NAME?</v>
      </c>
      <c r="BA35" t="e">
        <f t="array" aca="1" ref="BA35" ca="1">IF(calculator!$I$5="",INDEX(BA$11:BA$18,BA30),"")</f>
        <v>#NAME?</v>
      </c>
      <c r="BB35" t="e">
        <f t="array" aca="1" ref="BB35" ca="1">IF(calculator!$I$5="",INDEX(BB$11:BB$18,BB30),"")</f>
        <v>#NAME?</v>
      </c>
      <c r="BC35" t="e">
        <f t="array" aca="1" ref="BC35" ca="1">IF(calculator!$I$5="",INDEX(BC$11:BC$18,BC30),"")</f>
        <v>#NAME?</v>
      </c>
      <c r="BD35" t="e">
        <f t="array" aca="1" ref="BD35" ca="1">IF(calculator!$I$5="",INDEX(BD$11:BD$18,BD30),"")</f>
        <v>#NAME?</v>
      </c>
      <c r="BE35" t="e">
        <f t="array" aca="1" ref="BE35" ca="1">IF(calculator!$I$5="",INDEX(BE$11:BE$18,BE30),"")</f>
        <v>#NAME?</v>
      </c>
      <c r="BF35" t="e">
        <f t="array" aca="1" ref="BF35" ca="1">IF(calculator!$I$5="",INDEX(BF$11:BF$18,BF30),"")</f>
        <v>#NAME?</v>
      </c>
      <c r="BG35" t="e">
        <f t="array" aca="1" ref="BG35" ca="1">IF(calculator!$I$5="",INDEX(BG$11:BG$18,BG30),"")</f>
        <v>#NAME?</v>
      </c>
      <c r="BH35" t="e">
        <f t="array" aca="1" ref="BH35" ca="1">IF(calculator!$I$5="",INDEX(BH$11:BH$18,BH30),"")</f>
        <v>#NAME?</v>
      </c>
      <c r="BI35" t="e">
        <f t="array" aca="1" ref="BI35" ca="1">IF(calculator!$I$5="",INDEX(BI$11:BI$18,BI30),"")</f>
        <v>#NAME?</v>
      </c>
      <c r="BJ35" t="e">
        <f t="array" aca="1" ref="BJ35" ca="1">IF(calculator!$I$5="",INDEX(BJ$11:BJ$18,BJ30),"")</f>
        <v>#NAME?</v>
      </c>
      <c r="BK35" t="e">
        <f t="array" aca="1" ref="BK35" ca="1">IF(calculator!$I$5="",INDEX(BK$11:BK$18,BK30),"")</f>
        <v>#NAME?</v>
      </c>
      <c r="BL35" t="e">
        <f t="array" aca="1" ref="BL35" ca="1">IF(calculator!$I$5="",INDEX(BL$11:BL$18,BL30),"")</f>
        <v>#NAME?</v>
      </c>
      <c r="BM35" t="e">
        <f t="array" aca="1" ref="BM35" ca="1">IF(calculator!$I$5="",INDEX(BM$11:BM$18,BM30),"")</f>
        <v>#NAME?</v>
      </c>
      <c r="BN35" t="e">
        <f t="array" aca="1" ref="BN35" ca="1">IF(calculator!$I$5="",INDEX(BN$11:BN$18,BN30),"")</f>
        <v>#NAME?</v>
      </c>
      <c r="BO35" t="e">
        <f t="array" aca="1" ref="BO35" ca="1">IF(calculator!$I$5="",INDEX(BO$11:BO$18,BO30),"")</f>
        <v>#NAME?</v>
      </c>
      <c r="BP35" t="e">
        <f t="array" aca="1" ref="BP35" ca="1">IF(calculator!$I$5="",INDEX(BP$11:BP$18,BP30),"")</f>
        <v>#NAME?</v>
      </c>
      <c r="BQ35" t="e">
        <f t="array" aca="1" ref="BQ35" ca="1">IF(calculator!$I$5="",INDEX(BQ$11:BQ$18,BQ30),"")</f>
        <v>#NAME?</v>
      </c>
      <c r="BR35" t="e">
        <f t="array" aca="1" ref="BR35" ca="1">IF(calculator!$I$5="",INDEX(BR$11:BR$18,BR30),"")</f>
        <v>#NAME?</v>
      </c>
      <c r="BS35" t="e">
        <f t="array" aca="1" ref="BS35" ca="1">IF(calculator!$I$5="",INDEX(BS$11:BS$18,BS30),"")</f>
        <v>#NAME?</v>
      </c>
      <c r="BT35" t="e">
        <f t="array" aca="1" ref="BT35" ca="1">IF(calculator!$I$5="",INDEX(BT$11:BT$18,BT30),"")</f>
        <v>#NAME?</v>
      </c>
      <c r="BU35" t="e">
        <f t="array" aca="1" ref="BU35" ca="1">IF(calculator!$I$5="",INDEX(BU$11:BU$18,BU30),"")</f>
        <v>#NAME?</v>
      </c>
      <c r="BV35" t="e">
        <f t="array" aca="1" ref="BV35" ca="1">IF(calculator!$I$5="",INDEX(BV$11:BV$18,BV30),"")</f>
        <v>#NAME?</v>
      </c>
      <c r="BW35" t="e">
        <f t="array" aca="1" ref="BW35" ca="1">IF(calculator!$I$5="",INDEX(BW$11:BW$18,BW30),"")</f>
        <v>#NAME?</v>
      </c>
      <c r="BX35" t="e">
        <f t="array" aca="1" ref="BX35" ca="1">IF(calculator!$I$5="",INDEX(BX$11:BX$18,BX30),"")</f>
        <v>#NAME?</v>
      </c>
      <c r="BY35" t="e">
        <f t="array" aca="1" ref="BY35" ca="1">IF(calculator!$I$5="",INDEX(BY$11:BY$18,BY30),"")</f>
        <v>#NAME?</v>
      </c>
      <c r="BZ35" t="e">
        <f t="array" aca="1" ref="BZ35" ca="1">IF(calculator!$I$5="",INDEX(BZ$11:BZ$18,BZ30),"")</f>
        <v>#NAME?</v>
      </c>
      <c r="CA35" t="e">
        <f t="array" aca="1" ref="CA35" ca="1">IF(calculator!$I$5="",INDEX(CA$11:CA$18,CA30),"")</f>
        <v>#NAME?</v>
      </c>
      <c r="CB35" t="e">
        <f t="array" aca="1" ref="CB35" ca="1">IF(calculator!$I$5="",INDEX(CB$11:CB$18,CB30),"")</f>
        <v>#NAME?</v>
      </c>
      <c r="CC35" t="e">
        <f t="array" aca="1" ref="CC35" ca="1">IF(calculator!$I$5="",INDEX(CC$11:CC$18,CC30),"")</f>
        <v>#NAME?</v>
      </c>
      <c r="CD35" t="e">
        <f t="array" aca="1" ref="CD35" ca="1">IF(calculator!$I$5="",INDEX(CD$11:CD$18,CD30),"")</f>
        <v>#NAME?</v>
      </c>
      <c r="CE35" t="e">
        <f t="array" aca="1" ref="CE35" ca="1">IF(calculator!$I$5="",INDEX(CE$11:CE$18,CE30),"")</f>
        <v>#NAME?</v>
      </c>
      <c r="CF35" t="e">
        <f t="array" aca="1" ref="CF35" ca="1">IF(calculator!$I$5="",INDEX(CF$11:CF$18,CF30),"")</f>
        <v>#NAME?</v>
      </c>
      <c r="CG35" t="e">
        <f t="array" aca="1" ref="CG35" ca="1">IF(calculator!$I$5="",INDEX(CG$11:CG$18,CG30),"")</f>
        <v>#NAME?</v>
      </c>
      <c r="CH35" t="e">
        <f t="array" aca="1" ref="CH35" ca="1">IF(calculator!$I$5="",INDEX(CH$11:CH$18,CH30),"")</f>
        <v>#NAME?</v>
      </c>
      <c r="CI35" t="e">
        <f t="array" aca="1" ref="CI35" ca="1">IF(calculator!$I$5="",INDEX(CI$11:CI$18,CI30),"")</f>
        <v>#NAME?</v>
      </c>
      <c r="CJ35" t="e">
        <f t="array" aca="1" ref="CJ35" ca="1">IF(calculator!$I$5="",INDEX(CJ$11:CJ$18,CJ30),"")</f>
        <v>#NAME?</v>
      </c>
      <c r="CK35" t="e">
        <f t="array" aca="1" ref="CK35" ca="1">IF(calculator!$I$5="",INDEX(CK$11:CK$18,CK30),"")</f>
        <v>#NAME?</v>
      </c>
      <c r="CL35" t="e">
        <f t="array" aca="1" ref="CL35" ca="1">IF(calculator!$I$5="",INDEX(CL$11:CL$18,CL30),"")</f>
        <v>#NAME?</v>
      </c>
      <c r="CM35" t="e">
        <f t="array" aca="1" ref="CM35" ca="1">IF(calculator!$I$5="",INDEX(CM$11:CM$18,CM30),"")</f>
        <v>#NAME?</v>
      </c>
      <c r="CN35" t="e">
        <f t="array" aca="1" ref="CN35" ca="1">IF(calculator!$I$5="",INDEX(CN$11:CN$18,CN30),"")</f>
        <v>#NAME?</v>
      </c>
      <c r="CO35" t="e">
        <f t="array" aca="1" ref="CO35" ca="1">IF(calculator!$I$5="",INDEX(CO$11:CO$18,CO30),"")</f>
        <v>#NAME?</v>
      </c>
      <c r="CP35" t="e">
        <f t="array" aca="1" ref="CP35" ca="1">IF(calculator!$I$5="",INDEX(CP$11:CP$18,CP30),"")</f>
        <v>#NAME?</v>
      </c>
      <c r="CQ35" t="e">
        <f t="array" aca="1" ref="CQ35" ca="1">IF(calculator!$I$5="",INDEX(CQ$11:CQ$18,CQ30),"")</f>
        <v>#NAME?</v>
      </c>
      <c r="CR35" t="e">
        <f t="array" aca="1" ref="CR35" ca="1">IF(calculator!$I$5="",INDEX(CR$11:CR$18,CR30),"")</f>
        <v>#NAME?</v>
      </c>
      <c r="CS35" t="e">
        <f t="array" aca="1" ref="CS35" ca="1">IF(calculator!$I$5="",INDEX(CS$11:CS$18,CS30),"")</f>
        <v>#NAME?</v>
      </c>
      <c r="CT35" t="e">
        <f t="array" aca="1" ref="CT35" ca="1">IF(calculator!$I$5="",INDEX(CT$11:CT$18,CT30),"")</f>
        <v>#NAME?</v>
      </c>
      <c r="CU35" t="e">
        <f t="array" aca="1" ref="CU35" ca="1">IF(calculator!$I$5="",INDEX(CU$11:CU$18,CU30),"")</f>
        <v>#NAME?</v>
      </c>
      <c r="CV35" t="e">
        <f t="array" aca="1" ref="CV35" ca="1">IF(calculator!$I$5="",INDEX(CV$11:CV$18,CV30),"")</f>
        <v>#NAME?</v>
      </c>
      <c r="CW35" t="e">
        <f t="array" aca="1" ref="CW35" ca="1">IF(calculator!$I$5="",INDEX(CW$11:CW$18,CW30),"")</f>
        <v>#NAME?</v>
      </c>
      <c r="CX35" t="e">
        <f t="array" aca="1" ref="CX35" ca="1">IF(calculator!$I$5="",INDEX(CX$11:CX$18,CX30),"")</f>
        <v>#NAME?</v>
      </c>
      <c r="CY35" t="e">
        <f t="array" aca="1" ref="CY35" ca="1">IF(calculator!$I$5="",INDEX(CY$11:CY$18,CY30),"")</f>
        <v>#NAME?</v>
      </c>
      <c r="CZ35" t="e">
        <f t="array" aca="1" ref="CZ35" ca="1">IF(calculator!$I$5="",INDEX(CZ$11:CZ$18,CZ30),"")</f>
        <v>#NAME?</v>
      </c>
      <c r="DA35" t="e">
        <f t="array" aca="1" ref="DA35" ca="1">IF(calculator!$I$5="",INDEX(DA$11:DA$18,DA30),"")</f>
        <v>#NAME?</v>
      </c>
      <c r="DB35" t="e">
        <f t="array" aca="1" ref="DB35" ca="1">IF(calculator!$I$5="",INDEX(DB$11:DB$18,DB30),"")</f>
        <v>#NAME?</v>
      </c>
      <c r="DC35" t="e">
        <f t="array" aca="1" ref="DC35" ca="1">IF(calculator!$I$5="",INDEX(DC$11:DC$18,DC30),"")</f>
        <v>#NAME?</v>
      </c>
      <c r="DD35" t="e">
        <f t="array" aca="1" ref="DD35" ca="1">IF(calculator!$I$5="",INDEX(DD$11:DD$18,DD30),"")</f>
        <v>#NAME?</v>
      </c>
      <c r="DE35" t="e">
        <f t="array" aca="1" ref="DE35" ca="1">IF(calculator!$I$5="",INDEX(DE$11:DE$18,DE30),"")</f>
        <v>#NAME?</v>
      </c>
      <c r="DF35" t="e">
        <f t="array" aca="1" ref="DF35" ca="1">IF(calculator!$I$5="",INDEX(DF$11:DF$18,DF30),"")</f>
        <v>#NAME?</v>
      </c>
      <c r="DG35" t="e">
        <f t="array" aca="1" ref="DG35" ca="1">IF(calculator!$I$5="",INDEX(DG$11:DG$18,DG30),"")</f>
        <v>#NAME?</v>
      </c>
      <c r="DH35" t="e">
        <f t="array" aca="1" ref="DH35" ca="1">IF(calculator!$I$5="",INDEX(DH$11:DH$18,DH30),"")</f>
        <v>#NAME?</v>
      </c>
      <c r="DI35" t="e">
        <f t="array" aca="1" ref="DI35" ca="1">IF(calculator!$I$5="",INDEX(DI$11:DI$18,DI30),"")</f>
        <v>#NAME?</v>
      </c>
      <c r="DJ35" t="e">
        <f t="array" aca="1" ref="DJ35" ca="1">IF(calculator!$I$5="",INDEX(DJ$11:DJ$18,DJ30),"")</f>
        <v>#NAME?</v>
      </c>
      <c r="DK35" t="e">
        <f t="array" aca="1" ref="DK35" ca="1">IF(calculator!$I$5="",INDEX(DK$11:DK$18,DK30),"")</f>
        <v>#NAME?</v>
      </c>
      <c r="DL35" t="e">
        <f t="array" aca="1" ref="DL35" ca="1">IF(calculator!$I$5="",INDEX(DL$11:DL$18,DL30),"")</f>
        <v>#NAME?</v>
      </c>
      <c r="DM35" t="e">
        <f t="array" aca="1" ref="DM35" ca="1">IF(calculator!$I$5="",INDEX(DM$11:DM$18,DM30),"")</f>
        <v>#NAME?</v>
      </c>
      <c r="DN35" t="e">
        <f t="array" aca="1" ref="DN35" ca="1">IF(calculator!$I$5="",INDEX(DN$11:DN$18,DN30),"")</f>
        <v>#NAME?</v>
      </c>
      <c r="DO35" t="e">
        <f t="array" aca="1" ref="DO35" ca="1">IF(calculator!$I$5="",INDEX(DO$11:DO$18,DO30),"")</f>
        <v>#NAME?</v>
      </c>
      <c r="DP35" t="e">
        <f t="array" aca="1" ref="DP35" ca="1">IF(calculator!$I$5="",INDEX(DP$11:DP$18,DP30),"")</f>
        <v>#NAME?</v>
      </c>
      <c r="DQ35" t="e">
        <f t="array" aca="1" ref="DQ35" ca="1">IF(calculator!$I$5="",INDEX(DQ$11:DQ$18,DQ30),"")</f>
        <v>#NAME?</v>
      </c>
      <c r="DR35" t="e">
        <f t="array" aca="1" ref="DR35" ca="1">IF(calculator!$I$5="",INDEX(DR$11:DR$18,DR30),"")</f>
        <v>#NAME?</v>
      </c>
      <c r="DS35" t="e">
        <f t="array" aca="1" ref="DS35" ca="1">IF(calculator!$I$5="",INDEX(DS$11:DS$18,DS30),"")</f>
        <v>#NAME?</v>
      </c>
      <c r="DT35" t="e">
        <f t="array" aca="1" ref="DT35" ca="1">IF(calculator!$I$5="",INDEX(DT$11:DT$18,DT30),"")</f>
        <v>#NAME?</v>
      </c>
      <c r="DU35" t="e">
        <f t="array" aca="1" ref="DU35" ca="1">IF(calculator!$I$5="",INDEX(DU$11:DU$18,DU30),"")</f>
        <v>#NAME?</v>
      </c>
      <c r="DV35" t="e">
        <f t="array" aca="1" ref="DV35" ca="1">IF(calculator!$I$5="",INDEX(DV$11:DV$18,DV30),"")</f>
        <v>#NAME?</v>
      </c>
      <c r="DW35" t="e">
        <f t="array" aca="1" ref="DW35" ca="1">IF(calculator!$I$5="",INDEX(DW$11:DW$18,DW30),"")</f>
        <v>#NAME?</v>
      </c>
      <c r="DX35" t="e">
        <f t="array" aca="1" ref="DX35" ca="1">IF(calculator!$I$5="",INDEX(DX$11:DX$18,DX30),"")</f>
        <v>#NAME?</v>
      </c>
      <c r="DY35" t="e">
        <f t="array" aca="1" ref="DY35" ca="1">IF(calculator!$I$5="",INDEX(DY$11:DY$18,DY30),"")</f>
        <v>#NAME?</v>
      </c>
      <c r="DZ35" t="e">
        <f t="array" aca="1" ref="DZ35" ca="1">IF(calculator!$I$5="",INDEX(DZ$11:DZ$18,DZ30),"")</f>
        <v>#NAME?</v>
      </c>
      <c r="EA35" t="e">
        <f t="array" aca="1" ref="EA35" ca="1">IF(calculator!$I$5="",INDEX(EA$11:EA$18,EA30),"")</f>
        <v>#NAME?</v>
      </c>
      <c r="EB35" t="e">
        <f t="array" aca="1" ref="EB35" ca="1">IF(calculator!$I$5="",INDEX(EB$11:EB$18,EB30),"")</f>
        <v>#NAME?</v>
      </c>
      <c r="EC35" t="e">
        <f t="array" aca="1" ref="EC35" ca="1">IF(calculator!$I$5="",INDEX(EC$11:EC$18,EC30),"")</f>
        <v>#NAME?</v>
      </c>
      <c r="ED35" t="e">
        <f t="array" aca="1" ref="ED35" ca="1">IF(calculator!$I$5="",INDEX(ED$11:ED$18,ED30),"")</f>
        <v>#NAME?</v>
      </c>
      <c r="EE35" t="e">
        <f t="array" aca="1" ref="EE35" ca="1">IF(calculator!$I$5="",INDEX(EE$11:EE$18,EE30),"")</f>
        <v>#NAME?</v>
      </c>
      <c r="EF35" t="e">
        <f t="array" aca="1" ref="EF35" ca="1">IF(calculator!$I$5="",INDEX(EF$11:EF$18,EF30),"")</f>
        <v>#NAME?</v>
      </c>
      <c r="EG35" t="e">
        <f t="array" aca="1" ref="EG35" ca="1">IF(calculator!$I$5="",INDEX(EG$11:EG$18,EG30),"")</f>
        <v>#NAME?</v>
      </c>
      <c r="EH35" t="e">
        <f t="array" aca="1" ref="EH35" ca="1">IF(calculator!$I$5="",INDEX(EH$11:EH$18,EH30),"")</f>
        <v>#NAME?</v>
      </c>
      <c r="EI35" t="e">
        <f t="array" aca="1" ref="EI35" ca="1">IF(calculator!$I$5="",INDEX(EI$11:EI$18,EI30),"")</f>
        <v>#NAME?</v>
      </c>
      <c r="EJ35" t="e">
        <f t="array" aca="1" ref="EJ35" ca="1">IF(calculator!$I$5="",INDEX(EJ$11:EJ$18,EJ30),"")</f>
        <v>#NAME?</v>
      </c>
      <c r="EK35" t="e">
        <f t="array" aca="1" ref="EK35" ca="1">IF(calculator!$I$5="",INDEX(EK$11:EK$18,EK30),"")</f>
        <v>#NAME?</v>
      </c>
      <c r="EL35" t="e">
        <f t="array" aca="1" ref="EL35" ca="1">IF(calculator!$I$5="",INDEX(EL$11:EL$18,EL30),"")</f>
        <v>#NAME?</v>
      </c>
      <c r="EM35" t="e">
        <f t="array" aca="1" ref="EM35" ca="1">IF(calculator!$I$5="",INDEX(EM$11:EM$18,EM30),"")</f>
        <v>#NAME?</v>
      </c>
      <c r="EN35" t="e">
        <f t="array" aca="1" ref="EN35" ca="1">IF(calculator!$I$5="",INDEX(EN$11:EN$18,EN30),"")</f>
        <v>#NAME?</v>
      </c>
      <c r="EO35" t="e">
        <f t="array" aca="1" ref="EO35" ca="1">IF(calculator!$I$5="",INDEX(EO$11:EO$18,EO30),"")</f>
        <v>#NAME?</v>
      </c>
      <c r="EP35" t="e">
        <f t="array" aca="1" ref="EP35" ca="1">IF(calculator!$I$5="",INDEX(EP$11:EP$18,EP30),"")</f>
        <v>#NAME?</v>
      </c>
      <c r="EQ35" t="e">
        <f t="array" aca="1" ref="EQ35" ca="1">IF(calculator!$I$5="",INDEX(EQ$11:EQ$18,EQ30),"")</f>
        <v>#NAME?</v>
      </c>
      <c r="ER35" t="e">
        <f t="array" aca="1" ref="ER35" ca="1">IF(calculator!$I$5="",INDEX(ER$11:ER$18,ER30),"")</f>
        <v>#NAME?</v>
      </c>
      <c r="ES35" t="e">
        <f t="array" aca="1" ref="ES35" ca="1">IF(calculator!$I$5="",INDEX(ES$11:ES$18,ES30),"")</f>
        <v>#NAME?</v>
      </c>
      <c r="ET35" t="e">
        <f t="array" aca="1" ref="ET35" ca="1">IF(calculator!$I$5="",INDEX(ET$11:ET$18,ET30),"")</f>
        <v>#NAME?</v>
      </c>
      <c r="EU35" t="e">
        <f t="array" aca="1" ref="EU35" ca="1">IF(calculator!$I$5="",INDEX(EU$11:EU$18,EU30),"")</f>
        <v>#NAME?</v>
      </c>
      <c r="EV35" t="e">
        <f t="array" aca="1" ref="EV35" ca="1">IF(calculator!$I$5="",INDEX(EV$11:EV$18,EV30),"")</f>
        <v>#NAME?</v>
      </c>
      <c r="EW35" t="e">
        <f t="array" aca="1" ref="EW35" ca="1">IF(calculator!$I$5="",INDEX(EW$11:EW$18,EW30),"")</f>
        <v>#NAME?</v>
      </c>
      <c r="EX35" t="e">
        <f t="array" aca="1" ref="EX35" ca="1">IF(calculator!$I$5="",INDEX(EX$11:EX$18,EX30),"")</f>
        <v>#NAME?</v>
      </c>
      <c r="EY35" t="e">
        <f t="array" aca="1" ref="EY35" ca="1">IF(calculator!$I$5="",INDEX(EY$11:EY$18,EY30),"")</f>
        <v>#NAME?</v>
      </c>
      <c r="EZ35" t="e">
        <f t="array" aca="1" ref="EZ35" ca="1">IF(calculator!$I$5="",INDEX(EZ$11:EZ$18,EZ30),"")</f>
        <v>#NAME?</v>
      </c>
      <c r="FA35" t="e">
        <f t="array" aca="1" ref="FA35" ca="1">IF(calculator!$I$5="",INDEX(FA$11:FA$18,FA30),"")</f>
        <v>#NAME?</v>
      </c>
      <c r="FB35" t="e">
        <f t="array" aca="1" ref="FB35" ca="1">IF(calculator!$I$5="",INDEX(FB$11:FB$18,FB30),"")</f>
        <v>#NAME?</v>
      </c>
    </row>
    <row r="36" spans="1:158">
      <c r="A36" s="80" t="str">
        <v>CrimsonArmin</v>
      </c>
      <c r="B36" s="142" t="e">
        <f ca="1"/>
        <v>#NAME?</v>
      </c>
      <c r="D36" s="61" t="s">
        <v>132</v>
      </c>
      <c r="E36" t="e">
        <f t="shared" ca="1" si="1"/>
        <v>#NAME?</v>
      </c>
      <c r="F36" s="143">
        <f t="array" ref="F36">IF(calculator!$I$5="",INDEX(VeryBigTable,MATCH(F$1,VeryBigTableHeroes,0),MATCH(INDEX(ChatList,MATCH($D36,ChatHeroList,0),1),VeryBigTableChatRow)),"")</f>
        <v>4</v>
      </c>
      <c r="G36" s="143">
        <f t="array" ref="G36">IF(calculator!$I$5="",INDEX(VeryBigTable,MATCH(G$1,VeryBigTableHeroes,0),MATCH(INDEX(ChatList,MATCH($D36,ChatHeroList,0),1),VeryBigTableChatRow)),"")</f>
        <v>3</v>
      </c>
      <c r="H36" s="143">
        <f t="array" ref="H36">IF(calculator!$I$5="",INDEX(VeryBigTable,MATCH(H$1,VeryBigTableHeroes,0),MATCH(INDEX(ChatList,MATCH($D36,ChatHeroList,0),1),VeryBigTableChatRow)),"")</f>
        <v>4</v>
      </c>
      <c r="I36" s="143">
        <f>IF(calculator!$I$5="",SUM(F36:H36),"")</f>
        <v>11</v>
      </c>
      <c r="J36" s="61" t="s">
        <v>132</v>
      </c>
      <c r="K36" s="23" t="e">
        <f t="shared" ca="1" si="2"/>
        <v>#NAME?</v>
      </c>
      <c r="L36" s="23">
        <f t="array" ref="L36">IF(calculator!$I$5="",INDEX(VeryBigTable,MATCH(L$1,VeryBigTableHeroes,0),MATCH(INDEX(ChatList,MATCH($J36,ChatHeroList,0),2),VeryBigTableChatRow)),"")</f>
        <v>2</v>
      </c>
      <c r="M36" s="23">
        <f t="array" ref="M36">IF(calculator!$I$5="",INDEX(VeryBigTable,MATCH(M$1,VeryBigTableHeroes,0),MATCH(INDEX(ChatList,MATCH($J36,ChatHeroList,0),2),VeryBigTableChatRow)),"")</f>
        <v>5</v>
      </c>
      <c r="N36" s="23">
        <f t="array" ref="N36">IF(calculator!$I$5="",INDEX(VeryBigTable,MATCH(N$1,VeryBigTableHeroes,0),MATCH(INDEX(ChatList,MATCH($J36,ChatHeroList,0),2),VeryBigTableChatRow)),"")</f>
        <v>4</v>
      </c>
      <c r="O36" s="23">
        <f>IF(calculator!$I$5="",SUM(L36:N36),"")</f>
        <v>11</v>
      </c>
      <c r="P36" s="123" t="s">
        <v>25</v>
      </c>
      <c r="Q36" s="125" t="e">
        <f ca="1">_xludf.CONCAT(P36,"1")</f>
        <v>#NAME?</v>
      </c>
      <c r="R36" s="149">
        <f t="array" ref="R36">IF(calculator!$I$5="",INDEX(VeryBigTable,MATCH(R$1,VeryBigTableHeroes,0),MATCH(INDEX(ChatList,MATCH($P36,ChatHeroList,0),1),VeryBigTableChatRow)),"")</f>
        <v>2</v>
      </c>
      <c r="S36" s="149">
        <f t="array" ref="S36">IF(calculator!$I$5="",INDEX(VeryBigTable,MATCH(S$1,VeryBigTableHeroes,0),MATCH(INDEX(ChatList,MATCH($P36,ChatHeroList,0),1),VeryBigTableChatRow)),"")</f>
        <v>5</v>
      </c>
      <c r="T36" s="149">
        <f t="array" ref="T36">IF(calculator!$I$5="",INDEX(VeryBigTable,MATCH(T$1,VeryBigTableHeroes,0),MATCH(INDEX(ChatList,MATCH($P36,ChatHeroList,0),1),VeryBigTableChatRow)),"")</f>
        <v>4</v>
      </c>
      <c r="U36" s="149">
        <f>IF(calculator!$I$5="",SUM(R36:T36),"")</f>
        <v>11</v>
      </c>
      <c r="W36" s="187" t="s">
        <v>583</v>
      </c>
      <c r="X36" s="188">
        <v>43472</v>
      </c>
      <c r="Y36" s="187">
        <v>20</v>
      </c>
      <c r="Z36" s="185" t="s">
        <v>584</v>
      </c>
      <c r="AA36" s="185">
        <v>11</v>
      </c>
      <c r="AE36" s="182"/>
      <c r="AG36" s="28" t="s">
        <v>598</v>
      </c>
      <c r="AI36" s="134" t="str">
        <f t="shared" si="0"/>
        <v/>
      </c>
      <c r="AK36" t="e">
        <f t="array" aca="1" ref="AK36" ca="1">IF(calculator!$I$5="",INDEX(AK$11:AK$18,AK31),"")</f>
        <v>#NAME?</v>
      </c>
      <c r="AL36" t="e">
        <f t="array" aca="1" ref="AL36" ca="1">IF(calculator!$I$5="",INDEX(AL$11:AL$18,AL31),"")</f>
        <v>#NAME?</v>
      </c>
      <c r="AM36" t="e">
        <f t="array" aca="1" ref="AM36" ca="1">IF(calculator!$I$5="",INDEX(AM$11:AM$18,AM31),"")</f>
        <v>#NAME?</v>
      </c>
      <c r="AN36" t="e">
        <f t="array" aca="1" ref="AN36" ca="1">IF(calculator!$I$5="",INDEX(AN$11:AN$18,AN31),"")</f>
        <v>#NAME?</v>
      </c>
      <c r="AO36" t="e">
        <f t="array" aca="1" ref="AO36" ca="1">IF(calculator!$I$5="",INDEX(AO$11:AO$18,AO31),"")</f>
        <v>#NAME?</v>
      </c>
      <c r="AP36" t="e">
        <f t="array" aca="1" ref="AP36" ca="1">IF(calculator!$I$5="",INDEX(AP$11:AP$18,AP31),"")</f>
        <v>#NAME?</v>
      </c>
      <c r="AQ36" t="e">
        <f t="array" aca="1" ref="AQ36" ca="1">IF(calculator!$I$5="",INDEX(AQ$11:AQ$18,AQ31),"")</f>
        <v>#NAME?</v>
      </c>
      <c r="AR36" t="e">
        <f t="array" aca="1" ref="AR36" ca="1">IF(calculator!$I$5="",INDEX(AR$11:AR$18,AR31),"")</f>
        <v>#NAME?</v>
      </c>
      <c r="AS36" t="e">
        <f t="array" aca="1" ref="AS36" ca="1">IF(calculator!$I$5="",INDEX(AS$11:AS$18,AS31),"")</f>
        <v>#NAME?</v>
      </c>
      <c r="AT36" t="e">
        <f t="array" aca="1" ref="AT36" ca="1">IF(calculator!$I$5="",INDEX(AT$11:AT$18,AT31),"")</f>
        <v>#NAME?</v>
      </c>
      <c r="AU36" t="e">
        <f t="array" aca="1" ref="AU36" ca="1">IF(calculator!$I$5="",INDEX(AU$11:AU$18,AU31),"")</f>
        <v>#NAME?</v>
      </c>
      <c r="AV36" t="e">
        <f t="array" aca="1" ref="AV36" ca="1">IF(calculator!$I$5="",INDEX(AV$11:AV$18,AV31),"")</f>
        <v>#NAME?</v>
      </c>
      <c r="AW36" t="e">
        <f t="array" aca="1" ref="AW36" ca="1">IF(calculator!$I$5="",INDEX(AW$11:AW$18,AW31),"")</f>
        <v>#NAME?</v>
      </c>
      <c r="AX36" t="e">
        <f t="array" aca="1" ref="AX36" ca="1">IF(calculator!$I$5="",INDEX(AX$11:AX$18,AX31),"")</f>
        <v>#NAME?</v>
      </c>
      <c r="AY36" t="e">
        <f t="array" aca="1" ref="AY36" ca="1">IF(calculator!$I$5="",INDEX(AY$11:AY$18,AY31),"")</f>
        <v>#NAME?</v>
      </c>
      <c r="AZ36" t="e">
        <f t="array" aca="1" ref="AZ36" ca="1">IF(calculator!$I$5="",INDEX(AZ$11:AZ$18,AZ31),"")</f>
        <v>#NAME?</v>
      </c>
      <c r="BA36" t="e">
        <f t="array" aca="1" ref="BA36" ca="1">IF(calculator!$I$5="",INDEX(BA$11:BA$18,BA31),"")</f>
        <v>#NAME?</v>
      </c>
      <c r="BB36" t="e">
        <f t="array" aca="1" ref="BB36" ca="1">IF(calculator!$I$5="",INDEX(BB$11:BB$18,BB31),"")</f>
        <v>#NAME?</v>
      </c>
      <c r="BC36" t="e">
        <f t="array" aca="1" ref="BC36" ca="1">IF(calculator!$I$5="",INDEX(BC$11:BC$18,BC31),"")</f>
        <v>#NAME?</v>
      </c>
      <c r="BD36" t="e">
        <f t="array" aca="1" ref="BD36" ca="1">IF(calculator!$I$5="",INDEX(BD$11:BD$18,BD31),"")</f>
        <v>#NAME?</v>
      </c>
      <c r="BE36" t="e">
        <f t="array" aca="1" ref="BE36" ca="1">IF(calculator!$I$5="",INDEX(BE$11:BE$18,BE31),"")</f>
        <v>#NAME?</v>
      </c>
      <c r="BF36" t="e">
        <f t="array" aca="1" ref="BF36" ca="1">IF(calculator!$I$5="",INDEX(BF$11:BF$18,BF31),"")</f>
        <v>#NAME?</v>
      </c>
      <c r="BG36" t="e">
        <f t="array" aca="1" ref="BG36" ca="1">IF(calculator!$I$5="",INDEX(BG$11:BG$18,BG31),"")</f>
        <v>#NAME?</v>
      </c>
      <c r="BH36" t="e">
        <f t="array" aca="1" ref="BH36" ca="1">IF(calculator!$I$5="",INDEX(BH$11:BH$18,BH31),"")</f>
        <v>#NAME?</v>
      </c>
      <c r="BI36" t="e">
        <f t="array" aca="1" ref="BI36" ca="1">IF(calculator!$I$5="",INDEX(BI$11:BI$18,BI31),"")</f>
        <v>#NAME?</v>
      </c>
      <c r="BJ36" t="e">
        <f t="array" aca="1" ref="BJ36" ca="1">IF(calculator!$I$5="",INDEX(BJ$11:BJ$18,BJ31),"")</f>
        <v>#NAME?</v>
      </c>
      <c r="BK36" t="e">
        <f t="array" aca="1" ref="BK36" ca="1">IF(calculator!$I$5="",INDEX(BK$11:BK$18,BK31),"")</f>
        <v>#NAME?</v>
      </c>
      <c r="BL36" t="e">
        <f t="array" aca="1" ref="BL36" ca="1">IF(calculator!$I$5="",INDEX(BL$11:BL$18,BL31),"")</f>
        <v>#NAME?</v>
      </c>
      <c r="BM36" t="e">
        <f t="array" aca="1" ref="BM36" ca="1">IF(calculator!$I$5="",INDEX(BM$11:BM$18,BM31),"")</f>
        <v>#NAME?</v>
      </c>
      <c r="BN36" t="e">
        <f t="array" aca="1" ref="BN36" ca="1">IF(calculator!$I$5="",INDEX(BN$11:BN$18,BN31),"")</f>
        <v>#NAME?</v>
      </c>
      <c r="BO36" t="e">
        <f t="array" aca="1" ref="BO36" ca="1">IF(calculator!$I$5="",INDEX(BO$11:BO$18,BO31),"")</f>
        <v>#NAME?</v>
      </c>
      <c r="BP36" t="e">
        <f t="array" aca="1" ref="BP36" ca="1">IF(calculator!$I$5="",INDEX(BP$11:BP$18,BP31),"")</f>
        <v>#NAME?</v>
      </c>
      <c r="BQ36" t="e">
        <f t="array" aca="1" ref="BQ36" ca="1">IF(calculator!$I$5="",INDEX(BQ$11:BQ$18,BQ31),"")</f>
        <v>#NAME?</v>
      </c>
      <c r="BR36" t="e">
        <f t="array" aca="1" ref="BR36" ca="1">IF(calculator!$I$5="",INDEX(BR$11:BR$18,BR31),"")</f>
        <v>#NAME?</v>
      </c>
      <c r="BS36" t="e">
        <f t="array" aca="1" ref="BS36" ca="1">IF(calculator!$I$5="",INDEX(BS$11:BS$18,BS31),"")</f>
        <v>#NAME?</v>
      </c>
      <c r="BT36" t="e">
        <f t="array" aca="1" ref="BT36" ca="1">IF(calculator!$I$5="",INDEX(BT$11:BT$18,BT31),"")</f>
        <v>#NAME?</v>
      </c>
      <c r="BU36" t="e">
        <f t="array" aca="1" ref="BU36" ca="1">IF(calculator!$I$5="",INDEX(BU$11:BU$18,BU31),"")</f>
        <v>#NAME?</v>
      </c>
      <c r="BV36" t="e">
        <f t="array" aca="1" ref="BV36" ca="1">IF(calculator!$I$5="",INDEX(BV$11:BV$18,BV31),"")</f>
        <v>#NAME?</v>
      </c>
      <c r="BW36" t="e">
        <f t="array" aca="1" ref="BW36" ca="1">IF(calculator!$I$5="",INDEX(BW$11:BW$18,BW31),"")</f>
        <v>#NAME?</v>
      </c>
      <c r="BX36" t="e">
        <f t="array" aca="1" ref="BX36" ca="1">IF(calculator!$I$5="",INDEX(BX$11:BX$18,BX31),"")</f>
        <v>#NAME?</v>
      </c>
      <c r="BY36" t="e">
        <f t="array" aca="1" ref="BY36" ca="1">IF(calculator!$I$5="",INDEX(BY$11:BY$18,BY31),"")</f>
        <v>#NAME?</v>
      </c>
      <c r="BZ36" t="e">
        <f t="array" aca="1" ref="BZ36" ca="1">IF(calculator!$I$5="",INDEX(BZ$11:BZ$18,BZ31),"")</f>
        <v>#NAME?</v>
      </c>
      <c r="CA36" t="e">
        <f t="array" aca="1" ref="CA36" ca="1">IF(calculator!$I$5="",INDEX(CA$11:CA$18,CA31),"")</f>
        <v>#NAME?</v>
      </c>
      <c r="CB36" t="e">
        <f t="array" aca="1" ref="CB36" ca="1">IF(calculator!$I$5="",INDEX(CB$11:CB$18,CB31),"")</f>
        <v>#NAME?</v>
      </c>
      <c r="CC36" t="e">
        <f t="array" aca="1" ref="CC36" ca="1">IF(calculator!$I$5="",INDEX(CC$11:CC$18,CC31),"")</f>
        <v>#NAME?</v>
      </c>
      <c r="CD36" t="e">
        <f t="array" aca="1" ref="CD36" ca="1">IF(calculator!$I$5="",INDEX(CD$11:CD$18,CD31),"")</f>
        <v>#NAME?</v>
      </c>
      <c r="CE36" t="e">
        <f t="array" aca="1" ref="CE36" ca="1">IF(calculator!$I$5="",INDEX(CE$11:CE$18,CE31),"")</f>
        <v>#NAME?</v>
      </c>
      <c r="CF36" t="e">
        <f t="array" aca="1" ref="CF36" ca="1">IF(calculator!$I$5="",INDEX(CF$11:CF$18,CF31),"")</f>
        <v>#NAME?</v>
      </c>
      <c r="CG36" t="e">
        <f t="array" aca="1" ref="CG36" ca="1">IF(calculator!$I$5="",INDEX(CG$11:CG$18,CG31),"")</f>
        <v>#NAME?</v>
      </c>
      <c r="CH36" t="e">
        <f t="array" aca="1" ref="CH36" ca="1">IF(calculator!$I$5="",INDEX(CH$11:CH$18,CH31),"")</f>
        <v>#NAME?</v>
      </c>
      <c r="CI36" t="e">
        <f t="array" aca="1" ref="CI36" ca="1">IF(calculator!$I$5="",INDEX(CI$11:CI$18,CI31),"")</f>
        <v>#NAME?</v>
      </c>
      <c r="CJ36" t="e">
        <f t="array" aca="1" ref="CJ36" ca="1">IF(calculator!$I$5="",INDEX(CJ$11:CJ$18,CJ31),"")</f>
        <v>#NAME?</v>
      </c>
      <c r="CK36" t="e">
        <f t="array" aca="1" ref="CK36" ca="1">IF(calculator!$I$5="",INDEX(CK$11:CK$18,CK31),"")</f>
        <v>#NAME?</v>
      </c>
      <c r="CL36" t="e">
        <f t="array" aca="1" ref="CL36" ca="1">IF(calculator!$I$5="",INDEX(CL$11:CL$18,CL31),"")</f>
        <v>#NAME?</v>
      </c>
      <c r="CM36" t="e">
        <f t="array" aca="1" ref="CM36" ca="1">IF(calculator!$I$5="",INDEX(CM$11:CM$18,CM31),"")</f>
        <v>#NAME?</v>
      </c>
      <c r="CN36" t="e">
        <f t="array" aca="1" ref="CN36" ca="1">IF(calculator!$I$5="",INDEX(CN$11:CN$18,CN31),"")</f>
        <v>#NAME?</v>
      </c>
      <c r="CO36" t="e">
        <f t="array" aca="1" ref="CO36" ca="1">IF(calculator!$I$5="",INDEX(CO$11:CO$18,CO31),"")</f>
        <v>#NAME?</v>
      </c>
      <c r="CP36" t="e">
        <f t="array" aca="1" ref="CP36" ca="1">IF(calculator!$I$5="",INDEX(CP$11:CP$18,CP31),"")</f>
        <v>#NAME?</v>
      </c>
      <c r="CQ36" t="e">
        <f t="array" aca="1" ref="CQ36" ca="1">IF(calculator!$I$5="",INDEX(CQ$11:CQ$18,CQ31),"")</f>
        <v>#NAME?</v>
      </c>
      <c r="CR36" t="e">
        <f t="array" aca="1" ref="CR36" ca="1">IF(calculator!$I$5="",INDEX(CR$11:CR$18,CR31),"")</f>
        <v>#NAME?</v>
      </c>
      <c r="CS36" t="e">
        <f t="array" aca="1" ref="CS36" ca="1">IF(calculator!$I$5="",INDEX(CS$11:CS$18,CS31),"")</f>
        <v>#NAME?</v>
      </c>
      <c r="CT36" t="e">
        <f t="array" aca="1" ref="CT36" ca="1">IF(calculator!$I$5="",INDEX(CT$11:CT$18,CT31),"")</f>
        <v>#NAME?</v>
      </c>
      <c r="CU36" t="e">
        <f t="array" aca="1" ref="CU36" ca="1">IF(calculator!$I$5="",INDEX(CU$11:CU$18,CU31),"")</f>
        <v>#NAME?</v>
      </c>
      <c r="CV36" t="e">
        <f t="array" aca="1" ref="CV36" ca="1">IF(calculator!$I$5="",INDEX(CV$11:CV$18,CV31),"")</f>
        <v>#NAME?</v>
      </c>
      <c r="CW36" t="e">
        <f t="array" aca="1" ref="CW36" ca="1">IF(calculator!$I$5="",INDEX(CW$11:CW$18,CW31),"")</f>
        <v>#NAME?</v>
      </c>
      <c r="CX36" t="e">
        <f t="array" aca="1" ref="CX36" ca="1">IF(calculator!$I$5="",INDEX(CX$11:CX$18,CX31),"")</f>
        <v>#NAME?</v>
      </c>
      <c r="CY36" t="e">
        <f t="array" aca="1" ref="CY36" ca="1">IF(calculator!$I$5="",INDEX(CY$11:CY$18,CY31),"")</f>
        <v>#NAME?</v>
      </c>
      <c r="CZ36" t="e">
        <f t="array" aca="1" ref="CZ36" ca="1">IF(calculator!$I$5="",INDEX(CZ$11:CZ$18,CZ31),"")</f>
        <v>#NAME?</v>
      </c>
      <c r="DA36" t="e">
        <f t="array" aca="1" ref="DA36" ca="1">IF(calculator!$I$5="",INDEX(DA$11:DA$18,DA31),"")</f>
        <v>#NAME?</v>
      </c>
      <c r="DB36" t="e">
        <f t="array" aca="1" ref="DB36" ca="1">IF(calculator!$I$5="",INDEX(DB$11:DB$18,DB31),"")</f>
        <v>#NAME?</v>
      </c>
      <c r="DC36" t="e">
        <f t="array" aca="1" ref="DC36" ca="1">IF(calculator!$I$5="",INDEX(DC$11:DC$18,DC31),"")</f>
        <v>#NAME?</v>
      </c>
      <c r="DD36" t="e">
        <f t="array" aca="1" ref="DD36" ca="1">IF(calculator!$I$5="",INDEX(DD$11:DD$18,DD31),"")</f>
        <v>#NAME?</v>
      </c>
      <c r="DE36" t="e">
        <f t="array" aca="1" ref="DE36" ca="1">IF(calculator!$I$5="",INDEX(DE$11:DE$18,DE31),"")</f>
        <v>#NAME?</v>
      </c>
      <c r="DF36" t="e">
        <f t="array" aca="1" ref="DF36" ca="1">IF(calculator!$I$5="",INDEX(DF$11:DF$18,DF31),"")</f>
        <v>#NAME?</v>
      </c>
      <c r="DG36" t="e">
        <f t="array" aca="1" ref="DG36" ca="1">IF(calculator!$I$5="",INDEX(DG$11:DG$18,DG31),"")</f>
        <v>#NAME?</v>
      </c>
      <c r="DH36" t="e">
        <f t="array" aca="1" ref="DH36" ca="1">IF(calculator!$I$5="",INDEX(DH$11:DH$18,DH31),"")</f>
        <v>#NAME?</v>
      </c>
      <c r="DI36" t="e">
        <f t="array" aca="1" ref="DI36" ca="1">IF(calculator!$I$5="",INDEX(DI$11:DI$18,DI31),"")</f>
        <v>#NAME?</v>
      </c>
      <c r="DJ36" t="e">
        <f t="array" aca="1" ref="DJ36" ca="1">IF(calculator!$I$5="",INDEX(DJ$11:DJ$18,DJ31),"")</f>
        <v>#NAME?</v>
      </c>
      <c r="DK36" t="e">
        <f t="array" aca="1" ref="DK36" ca="1">IF(calculator!$I$5="",INDEX(DK$11:DK$18,DK31),"")</f>
        <v>#NAME?</v>
      </c>
      <c r="DL36" t="e">
        <f t="array" aca="1" ref="DL36" ca="1">IF(calculator!$I$5="",INDEX(DL$11:DL$18,DL31),"")</f>
        <v>#NAME?</v>
      </c>
      <c r="DM36" t="e">
        <f t="array" aca="1" ref="DM36" ca="1">IF(calculator!$I$5="",INDEX(DM$11:DM$18,DM31),"")</f>
        <v>#NAME?</v>
      </c>
      <c r="DN36" t="e">
        <f t="array" aca="1" ref="DN36" ca="1">IF(calculator!$I$5="",INDEX(DN$11:DN$18,DN31),"")</f>
        <v>#NAME?</v>
      </c>
      <c r="DO36" t="e">
        <f t="array" aca="1" ref="DO36" ca="1">IF(calculator!$I$5="",INDEX(DO$11:DO$18,DO31),"")</f>
        <v>#NAME?</v>
      </c>
      <c r="DP36" t="e">
        <f t="array" aca="1" ref="DP36" ca="1">IF(calculator!$I$5="",INDEX(DP$11:DP$18,DP31),"")</f>
        <v>#NAME?</v>
      </c>
      <c r="DQ36" t="e">
        <f t="array" aca="1" ref="DQ36" ca="1">IF(calculator!$I$5="",INDEX(DQ$11:DQ$18,DQ31),"")</f>
        <v>#NAME?</v>
      </c>
      <c r="DR36" t="e">
        <f t="array" aca="1" ref="DR36" ca="1">IF(calculator!$I$5="",INDEX(DR$11:DR$18,DR31),"")</f>
        <v>#NAME?</v>
      </c>
      <c r="DS36" t="e">
        <f t="array" aca="1" ref="DS36" ca="1">IF(calculator!$I$5="",INDEX(DS$11:DS$18,DS31),"")</f>
        <v>#NAME?</v>
      </c>
      <c r="DT36" t="e">
        <f t="array" aca="1" ref="DT36" ca="1">IF(calculator!$I$5="",INDEX(DT$11:DT$18,DT31),"")</f>
        <v>#NAME?</v>
      </c>
      <c r="DU36" t="e">
        <f t="array" aca="1" ref="DU36" ca="1">IF(calculator!$I$5="",INDEX(DU$11:DU$18,DU31),"")</f>
        <v>#NAME?</v>
      </c>
      <c r="DV36" t="e">
        <f t="array" aca="1" ref="DV36" ca="1">IF(calculator!$I$5="",INDEX(DV$11:DV$18,DV31),"")</f>
        <v>#NAME?</v>
      </c>
      <c r="DW36" t="e">
        <f t="array" aca="1" ref="DW36" ca="1">IF(calculator!$I$5="",INDEX(DW$11:DW$18,DW31),"")</f>
        <v>#NAME?</v>
      </c>
      <c r="DX36" t="e">
        <f t="array" aca="1" ref="DX36" ca="1">IF(calculator!$I$5="",INDEX(DX$11:DX$18,DX31),"")</f>
        <v>#NAME?</v>
      </c>
      <c r="DY36" t="e">
        <f t="array" aca="1" ref="DY36" ca="1">IF(calculator!$I$5="",INDEX(DY$11:DY$18,DY31),"")</f>
        <v>#NAME?</v>
      </c>
      <c r="DZ36" t="e">
        <f t="array" aca="1" ref="DZ36" ca="1">IF(calculator!$I$5="",INDEX(DZ$11:DZ$18,DZ31),"")</f>
        <v>#NAME?</v>
      </c>
      <c r="EA36" t="e">
        <f t="array" aca="1" ref="EA36" ca="1">IF(calculator!$I$5="",INDEX(EA$11:EA$18,EA31),"")</f>
        <v>#NAME?</v>
      </c>
      <c r="EB36" t="e">
        <f t="array" aca="1" ref="EB36" ca="1">IF(calculator!$I$5="",INDEX(EB$11:EB$18,EB31),"")</f>
        <v>#NAME?</v>
      </c>
      <c r="EC36" t="e">
        <f t="array" aca="1" ref="EC36" ca="1">IF(calculator!$I$5="",INDEX(EC$11:EC$18,EC31),"")</f>
        <v>#NAME?</v>
      </c>
      <c r="ED36" t="e">
        <f t="array" aca="1" ref="ED36" ca="1">IF(calculator!$I$5="",INDEX(ED$11:ED$18,ED31),"")</f>
        <v>#NAME?</v>
      </c>
      <c r="EE36" t="e">
        <f t="array" aca="1" ref="EE36" ca="1">IF(calculator!$I$5="",INDEX(EE$11:EE$18,EE31),"")</f>
        <v>#NAME?</v>
      </c>
      <c r="EF36" t="e">
        <f t="array" aca="1" ref="EF36" ca="1">IF(calculator!$I$5="",INDEX(EF$11:EF$18,EF31),"")</f>
        <v>#NAME?</v>
      </c>
      <c r="EG36" t="e">
        <f t="array" aca="1" ref="EG36" ca="1">IF(calculator!$I$5="",INDEX(EG$11:EG$18,EG31),"")</f>
        <v>#NAME?</v>
      </c>
      <c r="EH36" t="e">
        <f t="array" aca="1" ref="EH36" ca="1">IF(calculator!$I$5="",INDEX(EH$11:EH$18,EH31),"")</f>
        <v>#NAME?</v>
      </c>
      <c r="EI36" t="e">
        <f t="array" aca="1" ref="EI36" ca="1">IF(calculator!$I$5="",INDEX(EI$11:EI$18,EI31),"")</f>
        <v>#NAME?</v>
      </c>
      <c r="EJ36" t="e">
        <f t="array" aca="1" ref="EJ36" ca="1">IF(calculator!$I$5="",INDEX(EJ$11:EJ$18,EJ31),"")</f>
        <v>#NAME?</v>
      </c>
      <c r="EK36" t="e">
        <f t="array" aca="1" ref="EK36" ca="1">IF(calculator!$I$5="",INDEX(EK$11:EK$18,EK31),"")</f>
        <v>#NAME?</v>
      </c>
      <c r="EL36" t="e">
        <f t="array" aca="1" ref="EL36" ca="1">IF(calculator!$I$5="",INDEX(EL$11:EL$18,EL31),"")</f>
        <v>#NAME?</v>
      </c>
      <c r="EM36" t="e">
        <f t="array" aca="1" ref="EM36" ca="1">IF(calculator!$I$5="",INDEX(EM$11:EM$18,EM31),"")</f>
        <v>#NAME?</v>
      </c>
      <c r="EN36" t="e">
        <f t="array" aca="1" ref="EN36" ca="1">IF(calculator!$I$5="",INDEX(EN$11:EN$18,EN31),"")</f>
        <v>#NAME?</v>
      </c>
      <c r="EO36" t="e">
        <f t="array" aca="1" ref="EO36" ca="1">IF(calculator!$I$5="",INDEX(EO$11:EO$18,EO31),"")</f>
        <v>#NAME?</v>
      </c>
      <c r="EP36" t="e">
        <f t="array" aca="1" ref="EP36" ca="1">IF(calculator!$I$5="",INDEX(EP$11:EP$18,EP31),"")</f>
        <v>#NAME?</v>
      </c>
      <c r="EQ36" t="e">
        <f t="array" aca="1" ref="EQ36" ca="1">IF(calculator!$I$5="",INDEX(EQ$11:EQ$18,EQ31),"")</f>
        <v>#NAME?</v>
      </c>
      <c r="ER36" t="e">
        <f t="array" aca="1" ref="ER36" ca="1">IF(calculator!$I$5="",INDEX(ER$11:ER$18,ER31),"")</f>
        <v>#NAME?</v>
      </c>
      <c r="ES36" t="e">
        <f t="array" aca="1" ref="ES36" ca="1">IF(calculator!$I$5="",INDEX(ES$11:ES$18,ES31),"")</f>
        <v>#NAME?</v>
      </c>
      <c r="ET36" t="e">
        <f t="array" aca="1" ref="ET36" ca="1">IF(calculator!$I$5="",INDEX(ET$11:ET$18,ET31),"")</f>
        <v>#NAME?</v>
      </c>
      <c r="EU36" t="e">
        <f t="array" aca="1" ref="EU36" ca="1">IF(calculator!$I$5="",INDEX(EU$11:EU$18,EU31),"")</f>
        <v>#NAME?</v>
      </c>
      <c r="EV36" t="e">
        <f t="array" aca="1" ref="EV36" ca="1">IF(calculator!$I$5="",INDEX(EV$11:EV$18,EV31),"")</f>
        <v>#NAME?</v>
      </c>
      <c r="EW36" t="e">
        <f t="array" aca="1" ref="EW36" ca="1">IF(calculator!$I$5="",INDEX(EW$11:EW$18,EW31),"")</f>
        <v>#NAME?</v>
      </c>
      <c r="EX36" t="e">
        <f t="array" aca="1" ref="EX36" ca="1">IF(calculator!$I$5="",INDEX(EX$11:EX$18,EX31),"")</f>
        <v>#NAME?</v>
      </c>
      <c r="EY36" t="e">
        <f t="array" aca="1" ref="EY36" ca="1">IF(calculator!$I$5="",INDEX(EY$11:EY$18,EY31),"")</f>
        <v>#NAME?</v>
      </c>
      <c r="EZ36" t="e">
        <f t="array" aca="1" ref="EZ36" ca="1">IF(calculator!$I$5="",INDEX(EZ$11:EZ$18,EZ31),"")</f>
        <v>#NAME?</v>
      </c>
      <c r="FA36" t="e">
        <f t="array" aca="1" ref="FA36" ca="1">IF(calculator!$I$5="",INDEX(FA$11:FA$18,FA31),"")</f>
        <v>#NAME?</v>
      </c>
      <c r="FB36" t="e">
        <f t="array" aca="1" ref="FB36" ca="1">IF(calculator!$I$5="",INDEX(FB$11:FB$18,FB31),"")</f>
        <v>#NAME?</v>
      </c>
    </row>
    <row r="37" spans="1:158">
      <c r="A37" s="80" t="str">
        <v>Crozet</v>
      </c>
      <c r="B37" s="142" t="e">
        <f ca="1"/>
        <v>#NAME?</v>
      </c>
      <c r="D37" s="61" t="s">
        <v>156</v>
      </c>
      <c r="E37" t="e">
        <f t="shared" ca="1" si="1"/>
        <v>#NAME?</v>
      </c>
      <c r="F37" s="143">
        <f t="array" ref="F37">IF(calculator!$I$5="",INDEX(VeryBigTable,MATCH(F$1,VeryBigTableHeroes,0),MATCH(INDEX(ChatList,MATCH($D37,ChatHeroList,0),1),VeryBigTableChatRow)),"")</f>
        <v>-1</v>
      </c>
      <c r="G37" s="143">
        <f t="array" ref="G37">IF(calculator!$I$5="",INDEX(VeryBigTable,MATCH(G$1,VeryBigTableHeroes,0),MATCH(INDEX(ChatList,MATCH($D37,ChatHeroList,0),1),VeryBigTableChatRow)),"")</f>
        <v>-3</v>
      </c>
      <c r="H37" s="143">
        <f t="array" ref="H37">IF(calculator!$I$5="",INDEX(VeryBigTable,MATCH(H$1,VeryBigTableHeroes,0),MATCH(INDEX(ChatList,MATCH($D37,ChatHeroList,0),1),VeryBigTableChatRow)),"")</f>
        <v>1</v>
      </c>
      <c r="I37" s="143">
        <f>IF(calculator!$I$5="",SUM(F37:H37),"")</f>
        <v>-3</v>
      </c>
      <c r="J37" s="61" t="s">
        <v>156</v>
      </c>
      <c r="K37" s="23" t="e">
        <f t="shared" ca="1" si="2"/>
        <v>#NAME?</v>
      </c>
      <c r="L37" s="23">
        <f t="array" ref="L37">IF(calculator!$I$5="",INDEX(VeryBigTable,MATCH(L$1,VeryBigTableHeroes,0),MATCH(INDEX(ChatList,MATCH($J37,ChatHeroList,0),2),VeryBigTableChatRow)),"")</f>
        <v>7</v>
      </c>
      <c r="M37" s="23">
        <f t="array" ref="M37">IF(calculator!$I$5="",INDEX(VeryBigTable,MATCH(M$1,VeryBigTableHeroes,0),MATCH(INDEX(ChatList,MATCH($J37,ChatHeroList,0),2),VeryBigTableChatRow)),"")</f>
        <v>5</v>
      </c>
      <c r="N37" s="23">
        <f t="array" ref="N37">IF(calculator!$I$5="",INDEX(VeryBigTable,MATCH(N$1,VeryBigTableHeroes,0),MATCH(INDEX(ChatList,MATCH($J37,ChatHeroList,0),2),VeryBigTableChatRow)),"")</f>
        <v>3</v>
      </c>
      <c r="O37" s="23">
        <f>IF(calculator!$I$5="",SUM(L37:N37),"")</f>
        <v>15</v>
      </c>
      <c r="P37" s="123" t="s">
        <v>25</v>
      </c>
      <c r="Q37" s="125" t="e">
        <f ca="1">_xludf.CONCAT(P37,"2")</f>
        <v>#NAME?</v>
      </c>
      <c r="R37" s="149">
        <f t="array" ref="R37">IF(calculator!$I$5="",INDEX(VeryBigTable,MATCH(R$1,VeryBigTableHeroes,0),MATCH(INDEX(ChatList,MATCH($P37,ChatHeroList,0),2),VeryBigTableChatRow)),"")</f>
        <v>6</v>
      </c>
      <c r="S37" s="149">
        <f t="array" ref="S37">IF(calculator!$I$5="",INDEX(VeryBigTable,MATCH(S$1,VeryBigTableHeroes,0),MATCH(INDEX(ChatList,MATCH($P37,ChatHeroList,0),2),VeryBigTableChatRow)),"")</f>
        <v>1</v>
      </c>
      <c r="T37" s="149">
        <f t="array" ref="T37">IF(calculator!$I$5="",INDEX(VeryBigTable,MATCH(T$1,VeryBigTableHeroes,0),MATCH(INDEX(ChatList,MATCH($P37,ChatHeroList,0),2),VeryBigTableChatRow)),"")</f>
        <v>1</v>
      </c>
      <c r="U37" s="149">
        <f>IF(calculator!$I$5="",SUM(R37:T37),"")</f>
        <v>8</v>
      </c>
      <c r="W37" s="187" t="s">
        <v>585</v>
      </c>
      <c r="X37" s="188">
        <v>43710</v>
      </c>
      <c r="Y37" s="187">
        <v>18</v>
      </c>
      <c r="Z37" s="189">
        <v>43135</v>
      </c>
      <c r="AA37" s="185">
        <v>10</v>
      </c>
      <c r="AE37" s="182"/>
      <c r="AG37" s="28" t="s">
        <v>598</v>
      </c>
      <c r="AI37" s="134" t="str">
        <f t="shared" si="0"/>
        <v/>
      </c>
      <c r="AJ37" s="1" t="s">
        <v>586</v>
      </c>
      <c r="AK37" t="e">
        <f t="array" aca="1" ref="AK37" ca="1">IF(calculator!$I$5="",INDEX($AJ$2:$AJ$9,AK27),"")</f>
        <v>#NAME?</v>
      </c>
      <c r="AL37" t="e">
        <f t="array" aca="1" ref="AL37" ca="1">IF(calculator!$I$5="",INDEX($AJ$2:$AJ$9,AL27),"")</f>
        <v>#NAME?</v>
      </c>
      <c r="AM37" t="e">
        <f t="array" aca="1" ref="AM37" ca="1">IF(calculator!$I$5="",INDEX($AJ$2:$AJ$9,AM27),"")</f>
        <v>#NAME?</v>
      </c>
      <c r="AN37" t="e">
        <f t="array" aca="1" ref="AN37" ca="1">IF(calculator!$I$5="",INDEX($AJ$2:$AJ$9,AN27),"")</f>
        <v>#NAME?</v>
      </c>
      <c r="AO37" t="e">
        <f t="array" aca="1" ref="AO37" ca="1">IF(calculator!$I$5="",INDEX($AJ$2:$AJ$9,AO27),"")</f>
        <v>#NAME?</v>
      </c>
      <c r="AP37" t="e">
        <f t="array" aca="1" ref="AP37" ca="1">IF(calculator!$I$5="",INDEX($AJ$2:$AJ$9,AP27),"")</f>
        <v>#NAME?</v>
      </c>
      <c r="AQ37" t="e">
        <f t="array" aca="1" ref="AQ37" ca="1">IF(calculator!$I$5="",INDEX($AJ$2:$AJ$9,AQ27),"")</f>
        <v>#NAME?</v>
      </c>
      <c r="AR37" t="e">
        <f t="array" aca="1" ref="AR37" ca="1">IF(calculator!$I$5="",INDEX($AJ$2:$AJ$9,AR27),"")</f>
        <v>#NAME?</v>
      </c>
      <c r="AS37" t="e">
        <f t="array" aca="1" ref="AS37" ca="1">IF(calculator!$I$5="",INDEX($AJ$2:$AJ$9,AS27),"")</f>
        <v>#NAME?</v>
      </c>
      <c r="AT37" t="e">
        <f t="array" aca="1" ref="AT37" ca="1">IF(calculator!$I$5="",INDEX($AJ$2:$AJ$9,AT27),"")</f>
        <v>#NAME?</v>
      </c>
      <c r="AU37" t="e">
        <f t="array" aca="1" ref="AU37" ca="1">IF(calculator!$I$5="",INDEX($AJ$2:$AJ$9,AU27),"")</f>
        <v>#NAME?</v>
      </c>
      <c r="AV37" t="e">
        <f t="array" aca="1" ref="AV37" ca="1">IF(calculator!$I$5="",INDEX($AJ$2:$AJ$9,AV27),"")</f>
        <v>#NAME?</v>
      </c>
      <c r="AW37" t="e">
        <f t="array" aca="1" ref="AW37" ca="1">IF(calculator!$I$5="",INDEX($AJ$2:$AJ$9,AW27),"")</f>
        <v>#NAME?</v>
      </c>
      <c r="AX37" t="e">
        <f t="array" aca="1" ref="AX37" ca="1">IF(calculator!$I$5="",INDEX($AJ$2:$AJ$9,AX27),"")</f>
        <v>#NAME?</v>
      </c>
      <c r="AY37" t="e">
        <f t="array" aca="1" ref="AY37" ca="1">IF(calculator!$I$5="",INDEX($AJ$2:$AJ$9,AY27),"")</f>
        <v>#NAME?</v>
      </c>
      <c r="AZ37" t="e">
        <f t="array" aca="1" ref="AZ37" ca="1">IF(calculator!$I$5="",INDEX($AJ$2:$AJ$9,AZ27),"")</f>
        <v>#NAME?</v>
      </c>
      <c r="BA37" t="e">
        <f t="array" aca="1" ref="BA37" ca="1">IF(calculator!$I$5="",INDEX($AJ$2:$AJ$9,BA27),"")</f>
        <v>#NAME?</v>
      </c>
      <c r="BB37" t="e">
        <f t="array" aca="1" ref="BB37" ca="1">IF(calculator!$I$5="",INDEX($AJ$2:$AJ$9,BB27),"")</f>
        <v>#NAME?</v>
      </c>
      <c r="BC37" t="e">
        <f t="array" aca="1" ref="BC37" ca="1">IF(calculator!$I$5="",INDEX($AJ$2:$AJ$9,BC27),"")</f>
        <v>#NAME?</v>
      </c>
      <c r="BD37" t="e">
        <f t="array" aca="1" ref="BD37" ca="1">IF(calculator!$I$5="",INDEX($AJ$2:$AJ$9,BD27),"")</f>
        <v>#NAME?</v>
      </c>
      <c r="BE37" t="e">
        <f t="array" aca="1" ref="BE37" ca="1">IF(calculator!$I$5="",INDEX($AJ$2:$AJ$9,BE27),"")</f>
        <v>#NAME?</v>
      </c>
      <c r="BF37" t="e">
        <f t="array" aca="1" ref="BF37" ca="1">IF(calculator!$I$5="",INDEX($AJ$2:$AJ$9,BF27),"")</f>
        <v>#NAME?</v>
      </c>
      <c r="BG37" t="e">
        <f t="array" aca="1" ref="BG37" ca="1">IF(calculator!$I$5="",INDEX($AJ$2:$AJ$9,BG27),"")</f>
        <v>#NAME?</v>
      </c>
      <c r="BH37" t="e">
        <f t="array" aca="1" ref="BH37" ca="1">IF(calculator!$I$5="",INDEX($AJ$2:$AJ$9,BH27),"")</f>
        <v>#NAME?</v>
      </c>
      <c r="BI37" t="e">
        <f t="array" aca="1" ref="BI37" ca="1">IF(calculator!$I$5="",INDEX($AJ$2:$AJ$9,BI27),"")</f>
        <v>#NAME?</v>
      </c>
      <c r="BJ37" t="e">
        <f t="array" aca="1" ref="BJ37" ca="1">IF(calculator!$I$5="",INDEX($AJ$2:$AJ$9,BJ27),"")</f>
        <v>#NAME?</v>
      </c>
      <c r="BK37" t="e">
        <f t="array" aca="1" ref="BK37" ca="1">IF(calculator!$I$5="",INDEX($AJ$2:$AJ$9,BK27),"")</f>
        <v>#NAME?</v>
      </c>
      <c r="BL37" t="e">
        <f t="array" aca="1" ref="BL37" ca="1">IF(calculator!$I$5="",INDEX($AJ$2:$AJ$9,BL27),"")</f>
        <v>#NAME?</v>
      </c>
      <c r="BM37" t="e">
        <f t="array" aca="1" ref="BM37" ca="1">IF(calculator!$I$5="",INDEX($AJ$2:$AJ$9,BM27),"")</f>
        <v>#NAME?</v>
      </c>
      <c r="BN37" t="e">
        <f t="array" aca="1" ref="BN37" ca="1">IF(calculator!$I$5="",INDEX($AJ$2:$AJ$9,BN27),"")</f>
        <v>#NAME?</v>
      </c>
      <c r="BO37" t="e">
        <f t="array" aca="1" ref="BO37" ca="1">IF(calculator!$I$5="",INDEX($AJ$2:$AJ$9,BO27),"")</f>
        <v>#NAME?</v>
      </c>
      <c r="BP37" t="e">
        <f t="array" aca="1" ref="BP37" ca="1">IF(calculator!$I$5="",INDEX($AJ$2:$AJ$9,BP27),"")</f>
        <v>#NAME?</v>
      </c>
      <c r="BQ37" t="e">
        <f t="array" aca="1" ref="BQ37" ca="1">IF(calculator!$I$5="",INDEX($AJ$2:$AJ$9,BQ27),"")</f>
        <v>#NAME?</v>
      </c>
      <c r="BR37" t="e">
        <f t="array" aca="1" ref="BR37" ca="1">IF(calculator!$I$5="",INDEX($AJ$2:$AJ$9,BR27),"")</f>
        <v>#NAME?</v>
      </c>
      <c r="BS37" t="e">
        <f t="array" aca="1" ref="BS37" ca="1">IF(calculator!$I$5="",INDEX($AJ$2:$AJ$9,BS27),"")</f>
        <v>#NAME?</v>
      </c>
      <c r="BT37" t="e">
        <f t="array" aca="1" ref="BT37" ca="1">IF(calculator!$I$5="",INDEX($AJ$2:$AJ$9,BT27),"")</f>
        <v>#NAME?</v>
      </c>
      <c r="BU37" t="e">
        <f t="array" aca="1" ref="BU37" ca="1">IF(calculator!$I$5="",INDEX($AJ$2:$AJ$9,BU27),"")</f>
        <v>#NAME?</v>
      </c>
      <c r="BV37" t="e">
        <f t="array" aca="1" ref="BV37" ca="1">IF(calculator!$I$5="",INDEX($AJ$2:$AJ$9,BV27),"")</f>
        <v>#NAME?</v>
      </c>
      <c r="BW37" t="e">
        <f t="array" aca="1" ref="BW37" ca="1">IF(calculator!$I$5="",INDEX($AJ$2:$AJ$9,BW27),"")</f>
        <v>#NAME?</v>
      </c>
      <c r="BX37" t="e">
        <f t="array" aca="1" ref="BX37" ca="1">IF(calculator!$I$5="",INDEX($AJ$2:$AJ$9,BX27),"")</f>
        <v>#NAME?</v>
      </c>
      <c r="BY37" t="e">
        <f t="array" aca="1" ref="BY37" ca="1">IF(calculator!$I$5="",INDEX($AJ$2:$AJ$9,BY27),"")</f>
        <v>#NAME?</v>
      </c>
      <c r="BZ37" t="e">
        <f t="array" aca="1" ref="BZ37" ca="1">IF(calculator!$I$5="",INDEX($AJ$2:$AJ$9,BZ27),"")</f>
        <v>#NAME?</v>
      </c>
      <c r="CA37" t="e">
        <f t="array" aca="1" ref="CA37" ca="1">IF(calculator!$I$5="",INDEX($AJ$2:$AJ$9,CA27),"")</f>
        <v>#NAME?</v>
      </c>
      <c r="CB37" t="e">
        <f t="array" aca="1" ref="CB37" ca="1">IF(calculator!$I$5="",INDEX($AJ$2:$AJ$9,CB27),"")</f>
        <v>#NAME?</v>
      </c>
      <c r="CC37" t="e">
        <f t="array" aca="1" ref="CC37" ca="1">IF(calculator!$I$5="",INDEX($AJ$2:$AJ$9,CC27),"")</f>
        <v>#NAME?</v>
      </c>
      <c r="CD37" t="e">
        <f t="array" aca="1" ref="CD37" ca="1">IF(calculator!$I$5="",INDEX($AJ$2:$AJ$9,CD27),"")</f>
        <v>#NAME?</v>
      </c>
      <c r="CE37" t="e">
        <f t="array" aca="1" ref="CE37" ca="1">IF(calculator!$I$5="",INDEX($AJ$2:$AJ$9,CE27),"")</f>
        <v>#NAME?</v>
      </c>
      <c r="CF37" t="e">
        <f t="array" aca="1" ref="CF37" ca="1">IF(calculator!$I$5="",INDEX($AJ$2:$AJ$9,CF27),"")</f>
        <v>#NAME?</v>
      </c>
      <c r="CG37" t="e">
        <f t="array" aca="1" ref="CG37" ca="1">IF(calculator!$I$5="",INDEX($AJ$2:$AJ$9,CG27),"")</f>
        <v>#NAME?</v>
      </c>
      <c r="CH37" t="e">
        <f t="array" aca="1" ref="CH37" ca="1">IF(calculator!$I$5="",INDEX($AJ$2:$AJ$9,CH27),"")</f>
        <v>#NAME?</v>
      </c>
      <c r="CI37" t="e">
        <f t="array" aca="1" ref="CI37" ca="1">IF(calculator!$I$5="",INDEX($AJ$2:$AJ$9,CI27),"")</f>
        <v>#NAME?</v>
      </c>
      <c r="CJ37" t="e">
        <f t="array" aca="1" ref="CJ37" ca="1">IF(calculator!$I$5="",INDEX($AJ$2:$AJ$9,CJ27),"")</f>
        <v>#NAME?</v>
      </c>
      <c r="CK37" t="e">
        <f t="array" aca="1" ref="CK37" ca="1">IF(calculator!$I$5="",INDEX($AJ$2:$AJ$9,CK27),"")</f>
        <v>#NAME?</v>
      </c>
      <c r="CL37" t="e">
        <f t="array" aca="1" ref="CL37" ca="1">IF(calculator!$I$5="",INDEX($AJ$2:$AJ$9,CL27),"")</f>
        <v>#NAME?</v>
      </c>
      <c r="CM37" t="e">
        <f t="array" aca="1" ref="CM37" ca="1">IF(calculator!$I$5="",INDEX($AJ$2:$AJ$9,CM27),"")</f>
        <v>#NAME?</v>
      </c>
      <c r="CN37" t="e">
        <f t="array" aca="1" ref="CN37" ca="1">IF(calculator!$I$5="",INDEX($AJ$2:$AJ$9,CN27),"")</f>
        <v>#NAME?</v>
      </c>
      <c r="CO37" t="e">
        <f t="array" aca="1" ref="CO37" ca="1">IF(calculator!$I$5="",INDEX($AJ$2:$AJ$9,CO27),"")</f>
        <v>#NAME?</v>
      </c>
      <c r="CP37" t="e">
        <f t="array" aca="1" ref="CP37" ca="1">IF(calculator!$I$5="",INDEX($AJ$2:$AJ$9,CP27),"")</f>
        <v>#NAME?</v>
      </c>
      <c r="CQ37" t="e">
        <f t="array" aca="1" ref="CQ37" ca="1">IF(calculator!$I$5="",INDEX($AJ$2:$AJ$9,CQ27),"")</f>
        <v>#NAME?</v>
      </c>
      <c r="CR37" t="e">
        <f t="array" aca="1" ref="CR37" ca="1">IF(calculator!$I$5="",INDEX($AJ$2:$AJ$9,CR27),"")</f>
        <v>#NAME?</v>
      </c>
      <c r="CS37" t="e">
        <f t="array" aca="1" ref="CS37" ca="1">IF(calculator!$I$5="",INDEX($AJ$2:$AJ$9,CS27),"")</f>
        <v>#NAME?</v>
      </c>
      <c r="CT37" t="e">
        <f t="array" aca="1" ref="CT37" ca="1">IF(calculator!$I$5="",INDEX($AJ$2:$AJ$9,CT27),"")</f>
        <v>#NAME?</v>
      </c>
      <c r="CU37" t="e">
        <f t="array" aca="1" ref="CU37" ca="1">IF(calculator!$I$5="",INDEX($AJ$2:$AJ$9,CU27),"")</f>
        <v>#NAME?</v>
      </c>
      <c r="CV37" t="e">
        <f t="array" aca="1" ref="CV37" ca="1">IF(calculator!$I$5="",INDEX($AJ$2:$AJ$9,CV27),"")</f>
        <v>#NAME?</v>
      </c>
      <c r="CW37" t="e">
        <f t="array" aca="1" ref="CW37" ca="1">IF(calculator!$I$5="",INDEX($AJ$2:$AJ$9,CW27),"")</f>
        <v>#NAME?</v>
      </c>
      <c r="CX37" t="e">
        <f t="array" aca="1" ref="CX37" ca="1">IF(calculator!$I$5="",INDEX($AJ$2:$AJ$9,CX27),"")</f>
        <v>#NAME?</v>
      </c>
      <c r="CY37" t="e">
        <f t="array" aca="1" ref="CY37" ca="1">IF(calculator!$I$5="",INDEX($AJ$2:$AJ$9,CY27),"")</f>
        <v>#NAME?</v>
      </c>
      <c r="CZ37" t="e">
        <f t="array" aca="1" ref="CZ37" ca="1">IF(calculator!$I$5="",INDEX($AJ$2:$AJ$9,CZ27),"")</f>
        <v>#NAME?</v>
      </c>
      <c r="DA37" t="e">
        <f t="array" aca="1" ref="DA37" ca="1">IF(calculator!$I$5="",INDEX($AJ$2:$AJ$9,DA27),"")</f>
        <v>#NAME?</v>
      </c>
      <c r="DB37" t="e">
        <f t="array" aca="1" ref="DB37" ca="1">IF(calculator!$I$5="",INDEX($AJ$2:$AJ$9,DB27),"")</f>
        <v>#NAME?</v>
      </c>
      <c r="DC37" t="e">
        <f t="array" aca="1" ref="DC37" ca="1">IF(calculator!$I$5="",INDEX($AJ$2:$AJ$9,DC27),"")</f>
        <v>#NAME?</v>
      </c>
      <c r="DD37" t="e">
        <f t="array" aca="1" ref="DD37" ca="1">IF(calculator!$I$5="",INDEX($AJ$2:$AJ$9,DD27),"")</f>
        <v>#NAME?</v>
      </c>
      <c r="DE37" t="e">
        <f t="array" aca="1" ref="DE37" ca="1">IF(calculator!$I$5="",INDEX($AJ$2:$AJ$9,DE27),"")</f>
        <v>#NAME?</v>
      </c>
      <c r="DF37" t="e">
        <f t="array" aca="1" ref="DF37" ca="1">IF(calculator!$I$5="",INDEX($AJ$2:$AJ$9,DF27),"")</f>
        <v>#NAME?</v>
      </c>
      <c r="DG37" t="e">
        <f t="array" aca="1" ref="DG37" ca="1">IF(calculator!$I$5="",INDEX($AJ$2:$AJ$9,DG27),"")</f>
        <v>#NAME?</v>
      </c>
      <c r="DH37" t="e">
        <f t="array" aca="1" ref="DH37" ca="1">IF(calculator!$I$5="",INDEX($AJ$2:$AJ$9,DH27),"")</f>
        <v>#NAME?</v>
      </c>
      <c r="DI37" t="e">
        <f t="array" aca="1" ref="DI37" ca="1">IF(calculator!$I$5="",INDEX($AJ$2:$AJ$9,DI27),"")</f>
        <v>#NAME?</v>
      </c>
      <c r="DJ37" t="e">
        <f t="array" aca="1" ref="DJ37" ca="1">IF(calculator!$I$5="",INDEX($AJ$2:$AJ$9,DJ27),"")</f>
        <v>#NAME?</v>
      </c>
      <c r="DK37" t="e">
        <f t="array" aca="1" ref="DK37" ca="1">IF(calculator!$I$5="",INDEX($AJ$2:$AJ$9,DK27),"")</f>
        <v>#NAME?</v>
      </c>
      <c r="DL37" t="e">
        <f t="array" aca="1" ref="DL37" ca="1">IF(calculator!$I$5="",INDEX($AJ$2:$AJ$9,DL27),"")</f>
        <v>#NAME?</v>
      </c>
      <c r="DM37" t="e">
        <f t="array" aca="1" ref="DM37" ca="1">IF(calculator!$I$5="",INDEX($AJ$2:$AJ$9,DM27),"")</f>
        <v>#NAME?</v>
      </c>
      <c r="DN37" t="e">
        <f t="array" aca="1" ref="DN37" ca="1">IF(calculator!$I$5="",INDEX($AJ$2:$AJ$9,DN27),"")</f>
        <v>#NAME?</v>
      </c>
      <c r="DO37" t="e">
        <f t="array" aca="1" ref="DO37" ca="1">IF(calculator!$I$5="",INDEX($AJ$2:$AJ$9,DO27),"")</f>
        <v>#NAME?</v>
      </c>
      <c r="DP37" t="e">
        <f t="array" aca="1" ref="DP37" ca="1">IF(calculator!$I$5="",INDEX($AJ$2:$AJ$9,DP27),"")</f>
        <v>#NAME?</v>
      </c>
      <c r="DQ37" t="e">
        <f t="array" aca="1" ref="DQ37" ca="1">IF(calculator!$I$5="",INDEX($AJ$2:$AJ$9,DQ27),"")</f>
        <v>#NAME?</v>
      </c>
      <c r="DR37" t="e">
        <f t="array" aca="1" ref="DR37" ca="1">IF(calculator!$I$5="",INDEX($AJ$2:$AJ$9,DR27),"")</f>
        <v>#NAME?</v>
      </c>
      <c r="DS37" t="e">
        <f t="array" aca="1" ref="DS37" ca="1">IF(calculator!$I$5="",INDEX($AJ$2:$AJ$9,DS27),"")</f>
        <v>#NAME?</v>
      </c>
      <c r="DT37" t="e">
        <f t="array" aca="1" ref="DT37" ca="1">IF(calculator!$I$5="",INDEX($AJ$2:$AJ$9,DT27),"")</f>
        <v>#NAME?</v>
      </c>
      <c r="DU37" t="e">
        <f t="array" aca="1" ref="DU37" ca="1">IF(calculator!$I$5="",INDEX($AJ$2:$AJ$9,DU27),"")</f>
        <v>#NAME?</v>
      </c>
      <c r="DV37" t="e">
        <f t="array" aca="1" ref="DV37" ca="1">IF(calculator!$I$5="",INDEX($AJ$2:$AJ$9,DV27),"")</f>
        <v>#NAME?</v>
      </c>
      <c r="DW37" t="e">
        <f t="array" aca="1" ref="DW37" ca="1">IF(calculator!$I$5="",INDEX($AJ$2:$AJ$9,DW27),"")</f>
        <v>#NAME?</v>
      </c>
      <c r="DX37" t="e">
        <f t="array" aca="1" ref="DX37" ca="1">IF(calculator!$I$5="",INDEX($AJ$2:$AJ$9,DX27),"")</f>
        <v>#NAME?</v>
      </c>
      <c r="DY37" t="e">
        <f t="array" aca="1" ref="DY37" ca="1">IF(calculator!$I$5="",INDEX($AJ$2:$AJ$9,DY27),"")</f>
        <v>#NAME?</v>
      </c>
      <c r="DZ37" t="e">
        <f t="array" aca="1" ref="DZ37" ca="1">IF(calculator!$I$5="",INDEX($AJ$2:$AJ$9,DZ27),"")</f>
        <v>#NAME?</v>
      </c>
      <c r="EA37" t="e">
        <f t="array" aca="1" ref="EA37" ca="1">IF(calculator!$I$5="",INDEX($AJ$2:$AJ$9,EA27),"")</f>
        <v>#NAME?</v>
      </c>
      <c r="EB37" t="e">
        <f t="array" aca="1" ref="EB37" ca="1">IF(calculator!$I$5="",INDEX($AJ$2:$AJ$9,EB27),"")</f>
        <v>#NAME?</v>
      </c>
      <c r="EC37" t="e">
        <f t="array" aca="1" ref="EC37" ca="1">IF(calculator!$I$5="",INDEX($AJ$2:$AJ$9,EC27),"")</f>
        <v>#NAME?</v>
      </c>
      <c r="ED37" t="e">
        <f t="array" aca="1" ref="ED37" ca="1">IF(calculator!$I$5="",INDEX($AJ$2:$AJ$9,ED27),"")</f>
        <v>#NAME?</v>
      </c>
      <c r="EE37" t="e">
        <f t="array" aca="1" ref="EE37" ca="1">IF(calculator!$I$5="",INDEX($AJ$2:$AJ$9,EE27),"")</f>
        <v>#NAME?</v>
      </c>
      <c r="EF37" t="e">
        <f t="array" aca="1" ref="EF37" ca="1">IF(calculator!$I$5="",INDEX($AJ$2:$AJ$9,EF27),"")</f>
        <v>#NAME?</v>
      </c>
      <c r="EG37" t="e">
        <f t="array" aca="1" ref="EG37" ca="1">IF(calculator!$I$5="",INDEX($AJ$2:$AJ$9,EG27),"")</f>
        <v>#NAME?</v>
      </c>
      <c r="EH37" t="e">
        <f t="array" aca="1" ref="EH37" ca="1">IF(calculator!$I$5="",INDEX($AJ$2:$AJ$9,EH27),"")</f>
        <v>#NAME?</v>
      </c>
      <c r="EI37" t="e">
        <f t="array" aca="1" ref="EI37" ca="1">IF(calculator!$I$5="",INDEX($AJ$2:$AJ$9,EI27),"")</f>
        <v>#NAME?</v>
      </c>
      <c r="EJ37" t="e">
        <f t="array" aca="1" ref="EJ37" ca="1">IF(calculator!$I$5="",INDEX($AJ$2:$AJ$9,EJ27),"")</f>
        <v>#NAME?</v>
      </c>
      <c r="EK37" t="e">
        <f t="array" aca="1" ref="EK37" ca="1">IF(calculator!$I$5="",INDEX($AJ$2:$AJ$9,EK27),"")</f>
        <v>#NAME?</v>
      </c>
      <c r="EL37" t="e">
        <f t="array" aca="1" ref="EL37" ca="1">IF(calculator!$I$5="",INDEX($AJ$2:$AJ$9,EL27),"")</f>
        <v>#NAME?</v>
      </c>
      <c r="EM37" t="e">
        <f t="array" aca="1" ref="EM37" ca="1">IF(calculator!$I$5="",INDEX($AJ$2:$AJ$9,EM27),"")</f>
        <v>#NAME?</v>
      </c>
      <c r="EN37" t="e">
        <f t="array" aca="1" ref="EN37" ca="1">IF(calculator!$I$5="",INDEX($AJ$2:$AJ$9,EN27),"")</f>
        <v>#NAME?</v>
      </c>
      <c r="EO37" t="e">
        <f t="array" aca="1" ref="EO37" ca="1">IF(calculator!$I$5="",INDEX($AJ$2:$AJ$9,EO27),"")</f>
        <v>#NAME?</v>
      </c>
      <c r="EP37" t="e">
        <f t="array" aca="1" ref="EP37" ca="1">IF(calculator!$I$5="",INDEX($AJ$2:$AJ$9,EP27),"")</f>
        <v>#NAME?</v>
      </c>
      <c r="EQ37" t="e">
        <f t="array" aca="1" ref="EQ37" ca="1">IF(calculator!$I$5="",INDEX($AJ$2:$AJ$9,EQ27),"")</f>
        <v>#NAME?</v>
      </c>
      <c r="ER37" t="e">
        <f t="array" aca="1" ref="ER37" ca="1">IF(calculator!$I$5="",INDEX($AJ$2:$AJ$9,ER27),"")</f>
        <v>#NAME?</v>
      </c>
      <c r="ES37" t="e">
        <f t="array" aca="1" ref="ES37" ca="1">IF(calculator!$I$5="",INDEX($AJ$2:$AJ$9,ES27),"")</f>
        <v>#NAME?</v>
      </c>
      <c r="ET37" t="e">
        <f t="array" aca="1" ref="ET37" ca="1">IF(calculator!$I$5="",INDEX($AJ$2:$AJ$9,ET27),"")</f>
        <v>#NAME?</v>
      </c>
      <c r="EU37" t="e">
        <f t="array" aca="1" ref="EU37" ca="1">IF(calculator!$I$5="",INDEX($AJ$2:$AJ$9,EU27),"")</f>
        <v>#NAME?</v>
      </c>
      <c r="EV37" t="e">
        <f t="array" aca="1" ref="EV37" ca="1">IF(calculator!$I$5="",INDEX($AJ$2:$AJ$9,EV27),"")</f>
        <v>#NAME?</v>
      </c>
      <c r="EW37" t="e">
        <f t="array" aca="1" ref="EW37" ca="1">IF(calculator!$I$5="",INDEX($AJ$2:$AJ$9,EW27),"")</f>
        <v>#NAME?</v>
      </c>
      <c r="EX37" t="e">
        <f t="array" aca="1" ref="EX37" ca="1">IF(calculator!$I$5="",INDEX($AJ$2:$AJ$9,EX27),"")</f>
        <v>#NAME?</v>
      </c>
      <c r="EY37" t="e">
        <f t="array" aca="1" ref="EY37" ca="1">IF(calculator!$I$5="",INDEX($AJ$2:$AJ$9,EY27),"")</f>
        <v>#NAME?</v>
      </c>
      <c r="EZ37" t="e">
        <f t="array" aca="1" ref="EZ37" ca="1">IF(calculator!$I$5="",INDEX($AJ$2:$AJ$9,EZ27),"")</f>
        <v>#NAME?</v>
      </c>
      <c r="FA37" t="e">
        <f t="array" aca="1" ref="FA37" ca="1">IF(calculator!$I$5="",INDEX($AJ$2:$AJ$9,FA27),"")</f>
        <v>#NAME?</v>
      </c>
      <c r="FB37" t="e">
        <f t="array" aca="1" ref="FB37" ca="1">IF(calculator!$I$5="",INDEX($AJ$2:$AJ$9,FB27),"")</f>
        <v>#NAME?</v>
      </c>
    </row>
    <row r="38" spans="1:158">
      <c r="A38" s="80" t="str">
        <v>DarkCorvus</v>
      </c>
      <c r="B38" s="142" t="e">
        <f ca="1"/>
        <v>#NAME?</v>
      </c>
      <c r="D38" s="23" t="s">
        <v>210</v>
      </c>
      <c r="E38" t="e">
        <f t="shared" ca="1" si="1"/>
        <v>#NAME?</v>
      </c>
      <c r="F38" s="143">
        <f t="array" ref="F38">IF(calculator!$I$5="",INDEX(VeryBigTable,MATCH(F$1,VeryBigTableHeroes,0),MATCH(INDEX(ChatList,MATCH($D38,ChatHeroList,0),1),VeryBigTableChatRow)),"")</f>
        <v>4</v>
      </c>
      <c r="G38" s="143">
        <f t="array" ref="G38">IF(calculator!$I$5="",INDEX(VeryBigTable,MATCH(G$1,VeryBigTableHeroes,0),MATCH(INDEX(ChatList,MATCH($D38,ChatHeroList,0),1),VeryBigTableChatRow)),"")</f>
        <v>-6</v>
      </c>
      <c r="H38" s="143">
        <f t="array" ref="H38">IF(calculator!$I$5="",INDEX(VeryBigTable,MATCH(H$1,VeryBigTableHeroes,0),MATCH(INDEX(ChatList,MATCH($D38,ChatHeroList,0),1),VeryBigTableChatRow)),"")</f>
        <v>-3</v>
      </c>
      <c r="I38" s="143">
        <f>IF(calculator!$I$5="",SUM(F38:H38),"")</f>
        <v>-5</v>
      </c>
      <c r="J38" s="23" t="s">
        <v>210</v>
      </c>
      <c r="K38" s="23" t="e">
        <f t="shared" ca="1" si="2"/>
        <v>#NAME?</v>
      </c>
      <c r="L38" s="23">
        <f t="array" ref="L38">IF(calculator!$I$5="",INDEX(VeryBigTable,MATCH(L$1,VeryBigTableHeroes,0),MATCH(INDEX(ChatList,MATCH($J38,ChatHeroList,0),2),VeryBigTableChatRow)),"")</f>
        <v>2</v>
      </c>
      <c r="M38" s="23">
        <f t="array" ref="M38">IF(calculator!$I$5="",INDEX(VeryBigTable,MATCH(M$1,VeryBigTableHeroes,0),MATCH(INDEX(ChatList,MATCH($J38,ChatHeroList,0),2),VeryBigTableChatRow)),"")</f>
        <v>0</v>
      </c>
      <c r="N38" s="23">
        <f t="array" ref="N38">IF(calculator!$I$5="",INDEX(VeryBigTable,MATCH(N$1,VeryBigTableHeroes,0),MATCH(INDEX(ChatList,MATCH($J38,ChatHeroList,0),2),VeryBigTableChatRow)),"")</f>
        <v>-3</v>
      </c>
      <c r="O38" s="23">
        <f>IF(calculator!$I$5="",SUM(L38:N38),"")</f>
        <v>-1</v>
      </c>
      <c r="P38" s="149" t="s">
        <v>159</v>
      </c>
      <c r="Q38" s="125" t="e">
        <f ca="1">_xludf.CONCAT(P38,"1")</f>
        <v>#NAME?</v>
      </c>
      <c r="R38" s="149">
        <f t="array" ref="R38">IF(calculator!$I$5="",INDEX(VeryBigTable,MATCH(R$1,VeryBigTableHeroes,0),MATCH(INDEX(ChatList,MATCH($P38,ChatHeroList,0),1),VeryBigTableChatRow)),"")</f>
        <v>3</v>
      </c>
      <c r="S38" s="149">
        <f t="array" ref="S38">IF(calculator!$I$5="",INDEX(VeryBigTable,MATCH(S$1,VeryBigTableHeroes,0),MATCH(INDEX(ChatList,MATCH($P38,ChatHeroList,0),1),VeryBigTableChatRow)),"")</f>
        <v>-2</v>
      </c>
      <c r="T38" s="149">
        <f t="array" ref="T38">IF(calculator!$I$5="",INDEX(VeryBigTable,MATCH(T$1,VeryBigTableHeroes,0),MATCH(INDEX(ChatList,MATCH($P38,ChatHeroList,0),1),VeryBigTableChatRow)),"")</f>
        <v>-5</v>
      </c>
      <c r="U38" s="149">
        <f>IF(calculator!$I$5="",SUM(R38:T38),"")</f>
        <v>-4</v>
      </c>
      <c r="W38" s="190" t="s">
        <v>587</v>
      </c>
      <c r="X38" s="190" t="s">
        <v>588</v>
      </c>
      <c r="Y38" s="187"/>
      <c r="Z38" s="189">
        <v>43224</v>
      </c>
      <c r="AA38" s="185">
        <v>8</v>
      </c>
      <c r="AE38" s="182"/>
      <c r="AG38" s="28" t="s">
        <v>598</v>
      </c>
      <c r="AI38" s="134" t="str">
        <f t="shared" si="0"/>
        <v/>
      </c>
      <c r="AK38" t="e">
        <f t="array" aca="1" ref="AK38" ca="1">IF(calculator!$I$5="",INDEX($AJ$2:$AJ$9,AK28),"")</f>
        <v>#NAME?</v>
      </c>
      <c r="AL38" t="e">
        <f t="array" aca="1" ref="AL38" ca="1">IF(calculator!$I$5="",INDEX($AJ$2:$AJ$9,AL28),"")</f>
        <v>#NAME?</v>
      </c>
      <c r="AM38" t="e">
        <f t="array" aca="1" ref="AM38" ca="1">IF(calculator!$I$5="",INDEX($AJ$2:$AJ$9,AM28),"")</f>
        <v>#NAME?</v>
      </c>
      <c r="AN38" t="e">
        <f t="array" aca="1" ref="AN38" ca="1">IF(calculator!$I$5="",INDEX($AJ$2:$AJ$9,AN28),"")</f>
        <v>#NAME?</v>
      </c>
      <c r="AO38" t="e">
        <f t="array" aca="1" ref="AO38" ca="1">IF(calculator!$I$5="",INDEX($AJ$2:$AJ$9,AO28),"")</f>
        <v>#NAME?</v>
      </c>
      <c r="AP38" t="e">
        <f t="array" aca="1" ref="AP38" ca="1">IF(calculator!$I$5="",INDEX($AJ$2:$AJ$9,AP28),"")</f>
        <v>#NAME?</v>
      </c>
      <c r="AQ38" t="e">
        <f t="array" aca="1" ref="AQ38" ca="1">IF(calculator!$I$5="",INDEX($AJ$2:$AJ$9,AQ28),"")</f>
        <v>#NAME?</v>
      </c>
      <c r="AR38" t="e">
        <f t="array" aca="1" ref="AR38" ca="1">IF(calculator!$I$5="",INDEX($AJ$2:$AJ$9,AR28),"")</f>
        <v>#NAME?</v>
      </c>
      <c r="AS38" t="e">
        <f t="array" aca="1" ref="AS38" ca="1">IF(calculator!$I$5="",INDEX($AJ$2:$AJ$9,AS28),"")</f>
        <v>#NAME?</v>
      </c>
      <c r="AT38" t="e">
        <f t="array" aca="1" ref="AT38" ca="1">IF(calculator!$I$5="",INDEX($AJ$2:$AJ$9,AT28),"")</f>
        <v>#NAME?</v>
      </c>
      <c r="AU38" t="e">
        <f t="array" aca="1" ref="AU38" ca="1">IF(calculator!$I$5="",INDEX($AJ$2:$AJ$9,AU28),"")</f>
        <v>#NAME?</v>
      </c>
      <c r="AV38" t="e">
        <f t="array" aca="1" ref="AV38" ca="1">IF(calculator!$I$5="",INDEX($AJ$2:$AJ$9,AV28),"")</f>
        <v>#NAME?</v>
      </c>
      <c r="AW38" t="e">
        <f t="array" aca="1" ref="AW38" ca="1">IF(calculator!$I$5="",INDEX($AJ$2:$AJ$9,AW28),"")</f>
        <v>#NAME?</v>
      </c>
      <c r="AX38" t="e">
        <f t="array" aca="1" ref="AX38" ca="1">IF(calculator!$I$5="",INDEX($AJ$2:$AJ$9,AX28),"")</f>
        <v>#NAME?</v>
      </c>
      <c r="AY38" t="e">
        <f t="array" aca="1" ref="AY38" ca="1">IF(calculator!$I$5="",INDEX($AJ$2:$AJ$9,AY28),"")</f>
        <v>#NAME?</v>
      </c>
      <c r="AZ38" t="e">
        <f t="array" aca="1" ref="AZ38" ca="1">IF(calculator!$I$5="",INDEX($AJ$2:$AJ$9,AZ28),"")</f>
        <v>#NAME?</v>
      </c>
      <c r="BA38" t="e">
        <f t="array" aca="1" ref="BA38" ca="1">IF(calculator!$I$5="",INDEX($AJ$2:$AJ$9,BA28),"")</f>
        <v>#NAME?</v>
      </c>
      <c r="BB38" t="e">
        <f t="array" aca="1" ref="BB38" ca="1">IF(calculator!$I$5="",INDEX($AJ$2:$AJ$9,BB28),"")</f>
        <v>#NAME?</v>
      </c>
      <c r="BC38" t="e">
        <f t="array" aca="1" ref="BC38" ca="1">IF(calculator!$I$5="",INDEX($AJ$2:$AJ$9,BC28),"")</f>
        <v>#NAME?</v>
      </c>
      <c r="BD38" t="e">
        <f t="array" aca="1" ref="BD38" ca="1">IF(calculator!$I$5="",INDEX($AJ$2:$AJ$9,BD28),"")</f>
        <v>#NAME?</v>
      </c>
      <c r="BE38" t="e">
        <f t="array" aca="1" ref="BE38" ca="1">IF(calculator!$I$5="",INDEX($AJ$2:$AJ$9,BE28),"")</f>
        <v>#NAME?</v>
      </c>
      <c r="BF38" t="e">
        <f t="array" aca="1" ref="BF38" ca="1">IF(calculator!$I$5="",INDEX($AJ$2:$AJ$9,BF28),"")</f>
        <v>#NAME?</v>
      </c>
      <c r="BG38" t="e">
        <f t="array" aca="1" ref="BG38" ca="1">IF(calculator!$I$5="",INDEX($AJ$2:$AJ$9,BG28),"")</f>
        <v>#NAME?</v>
      </c>
      <c r="BH38" t="e">
        <f t="array" aca="1" ref="BH38" ca="1">IF(calculator!$I$5="",INDEX($AJ$2:$AJ$9,BH28),"")</f>
        <v>#NAME?</v>
      </c>
      <c r="BI38" t="e">
        <f t="array" aca="1" ref="BI38" ca="1">IF(calculator!$I$5="",INDEX($AJ$2:$AJ$9,BI28),"")</f>
        <v>#NAME?</v>
      </c>
      <c r="BJ38" t="e">
        <f t="array" aca="1" ref="BJ38" ca="1">IF(calculator!$I$5="",INDEX($AJ$2:$AJ$9,BJ28),"")</f>
        <v>#NAME?</v>
      </c>
      <c r="BK38" t="e">
        <f t="array" aca="1" ref="BK38" ca="1">IF(calculator!$I$5="",INDEX($AJ$2:$AJ$9,BK28),"")</f>
        <v>#NAME?</v>
      </c>
      <c r="BL38" t="e">
        <f t="array" aca="1" ref="BL38" ca="1">IF(calculator!$I$5="",INDEX($AJ$2:$AJ$9,BL28),"")</f>
        <v>#NAME?</v>
      </c>
      <c r="BM38" t="e">
        <f t="array" aca="1" ref="BM38" ca="1">IF(calculator!$I$5="",INDEX($AJ$2:$AJ$9,BM28),"")</f>
        <v>#NAME?</v>
      </c>
      <c r="BN38" t="e">
        <f t="array" aca="1" ref="BN38" ca="1">IF(calculator!$I$5="",INDEX($AJ$2:$AJ$9,BN28),"")</f>
        <v>#NAME?</v>
      </c>
      <c r="BO38" t="e">
        <f t="array" aca="1" ref="BO38" ca="1">IF(calculator!$I$5="",INDEX($AJ$2:$AJ$9,BO28),"")</f>
        <v>#NAME?</v>
      </c>
      <c r="BP38" t="e">
        <f t="array" aca="1" ref="BP38" ca="1">IF(calculator!$I$5="",INDEX($AJ$2:$AJ$9,BP28),"")</f>
        <v>#NAME?</v>
      </c>
      <c r="BQ38" t="e">
        <f t="array" aca="1" ref="BQ38" ca="1">IF(calculator!$I$5="",INDEX($AJ$2:$AJ$9,BQ28),"")</f>
        <v>#NAME?</v>
      </c>
      <c r="BR38" t="e">
        <f t="array" aca="1" ref="BR38" ca="1">IF(calculator!$I$5="",INDEX($AJ$2:$AJ$9,BR28),"")</f>
        <v>#NAME?</v>
      </c>
      <c r="BS38" t="e">
        <f t="array" aca="1" ref="BS38" ca="1">IF(calculator!$I$5="",INDEX($AJ$2:$AJ$9,BS28),"")</f>
        <v>#NAME?</v>
      </c>
      <c r="BT38" t="e">
        <f t="array" aca="1" ref="BT38" ca="1">IF(calculator!$I$5="",INDEX($AJ$2:$AJ$9,BT28),"")</f>
        <v>#NAME?</v>
      </c>
      <c r="BU38" t="e">
        <f t="array" aca="1" ref="BU38" ca="1">IF(calculator!$I$5="",INDEX($AJ$2:$AJ$9,BU28),"")</f>
        <v>#NAME?</v>
      </c>
      <c r="BV38" t="e">
        <f t="array" aca="1" ref="BV38" ca="1">IF(calculator!$I$5="",INDEX($AJ$2:$AJ$9,BV28),"")</f>
        <v>#NAME?</v>
      </c>
      <c r="BW38" t="e">
        <f t="array" aca="1" ref="BW38" ca="1">IF(calculator!$I$5="",INDEX($AJ$2:$AJ$9,BW28),"")</f>
        <v>#NAME?</v>
      </c>
      <c r="BX38" t="e">
        <f t="array" aca="1" ref="BX38" ca="1">IF(calculator!$I$5="",INDEX($AJ$2:$AJ$9,BX28),"")</f>
        <v>#NAME?</v>
      </c>
      <c r="BY38" t="e">
        <f t="array" aca="1" ref="BY38" ca="1">IF(calculator!$I$5="",INDEX($AJ$2:$AJ$9,BY28),"")</f>
        <v>#NAME?</v>
      </c>
      <c r="BZ38" t="e">
        <f t="array" aca="1" ref="BZ38" ca="1">IF(calculator!$I$5="",INDEX($AJ$2:$AJ$9,BZ28),"")</f>
        <v>#NAME?</v>
      </c>
      <c r="CA38" t="e">
        <f t="array" aca="1" ref="CA38" ca="1">IF(calculator!$I$5="",INDEX($AJ$2:$AJ$9,CA28),"")</f>
        <v>#NAME?</v>
      </c>
      <c r="CB38" t="e">
        <f t="array" aca="1" ref="CB38" ca="1">IF(calculator!$I$5="",INDEX($AJ$2:$AJ$9,CB28),"")</f>
        <v>#NAME?</v>
      </c>
      <c r="CC38" t="e">
        <f t="array" aca="1" ref="CC38" ca="1">IF(calculator!$I$5="",INDEX($AJ$2:$AJ$9,CC28),"")</f>
        <v>#NAME?</v>
      </c>
      <c r="CD38" t="e">
        <f t="array" aca="1" ref="CD38" ca="1">IF(calculator!$I$5="",INDEX($AJ$2:$AJ$9,CD28),"")</f>
        <v>#NAME?</v>
      </c>
      <c r="CE38" t="e">
        <f t="array" aca="1" ref="CE38" ca="1">IF(calculator!$I$5="",INDEX($AJ$2:$AJ$9,CE28),"")</f>
        <v>#NAME?</v>
      </c>
      <c r="CF38" t="e">
        <f t="array" aca="1" ref="CF38" ca="1">IF(calculator!$I$5="",INDEX($AJ$2:$AJ$9,CF28),"")</f>
        <v>#NAME?</v>
      </c>
      <c r="CG38" t="e">
        <f t="array" aca="1" ref="CG38" ca="1">IF(calculator!$I$5="",INDEX($AJ$2:$AJ$9,CG28),"")</f>
        <v>#NAME?</v>
      </c>
      <c r="CH38" t="e">
        <f t="array" aca="1" ref="CH38" ca="1">IF(calculator!$I$5="",INDEX($AJ$2:$AJ$9,CH28),"")</f>
        <v>#NAME?</v>
      </c>
      <c r="CI38" t="e">
        <f t="array" aca="1" ref="CI38" ca="1">IF(calculator!$I$5="",INDEX($AJ$2:$AJ$9,CI28),"")</f>
        <v>#NAME?</v>
      </c>
      <c r="CJ38" t="e">
        <f t="array" aca="1" ref="CJ38" ca="1">IF(calculator!$I$5="",INDEX($AJ$2:$AJ$9,CJ28),"")</f>
        <v>#NAME?</v>
      </c>
      <c r="CK38" t="e">
        <f t="array" aca="1" ref="CK38" ca="1">IF(calculator!$I$5="",INDEX($AJ$2:$AJ$9,CK28),"")</f>
        <v>#NAME?</v>
      </c>
      <c r="CL38" t="e">
        <f t="array" aca="1" ref="CL38" ca="1">IF(calculator!$I$5="",INDEX($AJ$2:$AJ$9,CL28),"")</f>
        <v>#NAME?</v>
      </c>
      <c r="CM38" t="e">
        <f t="array" aca="1" ref="CM38" ca="1">IF(calculator!$I$5="",INDEX($AJ$2:$AJ$9,CM28),"")</f>
        <v>#NAME?</v>
      </c>
      <c r="CN38" t="e">
        <f t="array" aca="1" ref="CN38" ca="1">IF(calculator!$I$5="",INDEX($AJ$2:$AJ$9,CN28),"")</f>
        <v>#NAME?</v>
      </c>
      <c r="CO38" t="e">
        <f t="array" aca="1" ref="CO38" ca="1">IF(calculator!$I$5="",INDEX($AJ$2:$AJ$9,CO28),"")</f>
        <v>#NAME?</v>
      </c>
      <c r="CP38" t="e">
        <f t="array" aca="1" ref="CP38" ca="1">IF(calculator!$I$5="",INDEX($AJ$2:$AJ$9,CP28),"")</f>
        <v>#NAME?</v>
      </c>
      <c r="CQ38" t="e">
        <f t="array" aca="1" ref="CQ38" ca="1">IF(calculator!$I$5="",INDEX($AJ$2:$AJ$9,CQ28),"")</f>
        <v>#NAME?</v>
      </c>
      <c r="CR38" t="e">
        <f t="array" aca="1" ref="CR38" ca="1">IF(calculator!$I$5="",INDEX($AJ$2:$AJ$9,CR28),"")</f>
        <v>#NAME?</v>
      </c>
      <c r="CS38" t="e">
        <f t="array" aca="1" ref="CS38" ca="1">IF(calculator!$I$5="",INDEX($AJ$2:$AJ$9,CS28),"")</f>
        <v>#NAME?</v>
      </c>
      <c r="CT38" t="e">
        <f t="array" aca="1" ref="CT38" ca="1">IF(calculator!$I$5="",INDEX($AJ$2:$AJ$9,CT28),"")</f>
        <v>#NAME?</v>
      </c>
      <c r="CU38" t="e">
        <f t="array" aca="1" ref="CU38" ca="1">IF(calculator!$I$5="",INDEX($AJ$2:$AJ$9,CU28),"")</f>
        <v>#NAME?</v>
      </c>
      <c r="CV38" t="e">
        <f t="array" aca="1" ref="CV38" ca="1">IF(calculator!$I$5="",INDEX($AJ$2:$AJ$9,CV28),"")</f>
        <v>#NAME?</v>
      </c>
      <c r="CW38" t="e">
        <f t="array" aca="1" ref="CW38" ca="1">IF(calculator!$I$5="",INDEX($AJ$2:$AJ$9,CW28),"")</f>
        <v>#NAME?</v>
      </c>
      <c r="CX38" t="e">
        <f t="array" aca="1" ref="CX38" ca="1">IF(calculator!$I$5="",INDEX($AJ$2:$AJ$9,CX28),"")</f>
        <v>#NAME?</v>
      </c>
      <c r="CY38" t="e">
        <f t="array" aca="1" ref="CY38" ca="1">IF(calculator!$I$5="",INDEX($AJ$2:$AJ$9,CY28),"")</f>
        <v>#NAME?</v>
      </c>
      <c r="CZ38" t="e">
        <f t="array" aca="1" ref="CZ38" ca="1">IF(calculator!$I$5="",INDEX($AJ$2:$AJ$9,CZ28),"")</f>
        <v>#NAME?</v>
      </c>
      <c r="DA38" t="e">
        <f t="array" aca="1" ref="DA38" ca="1">IF(calculator!$I$5="",INDEX($AJ$2:$AJ$9,DA28),"")</f>
        <v>#NAME?</v>
      </c>
      <c r="DB38" t="e">
        <f t="array" aca="1" ref="DB38" ca="1">IF(calculator!$I$5="",INDEX($AJ$2:$AJ$9,DB28),"")</f>
        <v>#NAME?</v>
      </c>
      <c r="DC38" t="e">
        <f t="array" aca="1" ref="DC38" ca="1">IF(calculator!$I$5="",INDEX($AJ$2:$AJ$9,DC28),"")</f>
        <v>#NAME?</v>
      </c>
      <c r="DD38" t="e">
        <f t="array" aca="1" ref="DD38" ca="1">IF(calculator!$I$5="",INDEX($AJ$2:$AJ$9,DD28),"")</f>
        <v>#NAME?</v>
      </c>
      <c r="DE38" t="e">
        <f t="array" aca="1" ref="DE38" ca="1">IF(calculator!$I$5="",INDEX($AJ$2:$AJ$9,DE28),"")</f>
        <v>#NAME?</v>
      </c>
      <c r="DF38" t="e">
        <f t="array" aca="1" ref="DF38" ca="1">IF(calculator!$I$5="",INDEX($AJ$2:$AJ$9,DF28),"")</f>
        <v>#NAME?</v>
      </c>
      <c r="DG38" t="e">
        <f t="array" aca="1" ref="DG38" ca="1">IF(calculator!$I$5="",INDEX($AJ$2:$AJ$9,DG28),"")</f>
        <v>#NAME?</v>
      </c>
      <c r="DH38" t="e">
        <f t="array" aca="1" ref="DH38" ca="1">IF(calculator!$I$5="",INDEX($AJ$2:$AJ$9,DH28),"")</f>
        <v>#NAME?</v>
      </c>
      <c r="DI38" t="e">
        <f t="array" aca="1" ref="DI38" ca="1">IF(calculator!$I$5="",INDEX($AJ$2:$AJ$9,DI28),"")</f>
        <v>#NAME?</v>
      </c>
      <c r="DJ38" t="e">
        <f t="array" aca="1" ref="DJ38" ca="1">IF(calculator!$I$5="",INDEX($AJ$2:$AJ$9,DJ28),"")</f>
        <v>#NAME?</v>
      </c>
      <c r="DK38" t="e">
        <f t="array" aca="1" ref="DK38" ca="1">IF(calculator!$I$5="",INDEX($AJ$2:$AJ$9,DK28),"")</f>
        <v>#NAME?</v>
      </c>
      <c r="DL38" t="e">
        <f t="array" aca="1" ref="DL38" ca="1">IF(calculator!$I$5="",INDEX($AJ$2:$AJ$9,DL28),"")</f>
        <v>#NAME?</v>
      </c>
      <c r="DM38" t="e">
        <f t="array" aca="1" ref="DM38" ca="1">IF(calculator!$I$5="",INDEX($AJ$2:$AJ$9,DM28),"")</f>
        <v>#NAME?</v>
      </c>
      <c r="DN38" t="e">
        <f t="array" aca="1" ref="DN38" ca="1">IF(calculator!$I$5="",INDEX($AJ$2:$AJ$9,DN28),"")</f>
        <v>#NAME?</v>
      </c>
      <c r="DO38" t="e">
        <f t="array" aca="1" ref="DO38" ca="1">IF(calculator!$I$5="",INDEX($AJ$2:$AJ$9,DO28),"")</f>
        <v>#NAME?</v>
      </c>
      <c r="DP38" t="e">
        <f t="array" aca="1" ref="DP38" ca="1">IF(calculator!$I$5="",INDEX($AJ$2:$AJ$9,DP28),"")</f>
        <v>#NAME?</v>
      </c>
      <c r="DQ38" t="e">
        <f t="array" aca="1" ref="DQ38" ca="1">IF(calculator!$I$5="",INDEX($AJ$2:$AJ$9,DQ28),"")</f>
        <v>#NAME?</v>
      </c>
      <c r="DR38" t="e">
        <f t="array" aca="1" ref="DR38" ca="1">IF(calculator!$I$5="",INDEX($AJ$2:$AJ$9,DR28),"")</f>
        <v>#NAME?</v>
      </c>
      <c r="DS38" t="e">
        <f t="array" aca="1" ref="DS38" ca="1">IF(calculator!$I$5="",INDEX($AJ$2:$AJ$9,DS28),"")</f>
        <v>#NAME?</v>
      </c>
      <c r="DT38" t="e">
        <f t="array" aca="1" ref="DT38" ca="1">IF(calculator!$I$5="",INDEX($AJ$2:$AJ$9,DT28),"")</f>
        <v>#NAME?</v>
      </c>
      <c r="DU38" t="e">
        <f t="array" aca="1" ref="DU38" ca="1">IF(calculator!$I$5="",INDEX($AJ$2:$AJ$9,DU28),"")</f>
        <v>#NAME?</v>
      </c>
      <c r="DV38" t="e">
        <f t="array" aca="1" ref="DV38" ca="1">IF(calculator!$I$5="",INDEX($AJ$2:$AJ$9,DV28),"")</f>
        <v>#NAME?</v>
      </c>
      <c r="DW38" t="e">
        <f t="array" aca="1" ref="DW38" ca="1">IF(calculator!$I$5="",INDEX($AJ$2:$AJ$9,DW28),"")</f>
        <v>#NAME?</v>
      </c>
      <c r="DX38" t="e">
        <f t="array" aca="1" ref="DX38" ca="1">IF(calculator!$I$5="",INDEX($AJ$2:$AJ$9,DX28),"")</f>
        <v>#NAME?</v>
      </c>
      <c r="DY38" t="e">
        <f t="array" aca="1" ref="DY38" ca="1">IF(calculator!$I$5="",INDEX($AJ$2:$AJ$9,DY28),"")</f>
        <v>#NAME?</v>
      </c>
      <c r="DZ38" t="e">
        <f t="array" aca="1" ref="DZ38" ca="1">IF(calculator!$I$5="",INDEX($AJ$2:$AJ$9,DZ28),"")</f>
        <v>#NAME?</v>
      </c>
      <c r="EA38" t="e">
        <f t="array" aca="1" ref="EA38" ca="1">IF(calculator!$I$5="",INDEX($AJ$2:$AJ$9,EA28),"")</f>
        <v>#NAME?</v>
      </c>
      <c r="EB38" t="e">
        <f t="array" aca="1" ref="EB38" ca="1">IF(calculator!$I$5="",INDEX($AJ$2:$AJ$9,EB28),"")</f>
        <v>#NAME?</v>
      </c>
      <c r="EC38" t="e">
        <f t="array" aca="1" ref="EC38" ca="1">IF(calculator!$I$5="",INDEX($AJ$2:$AJ$9,EC28),"")</f>
        <v>#NAME?</v>
      </c>
      <c r="ED38" t="e">
        <f t="array" aca="1" ref="ED38" ca="1">IF(calculator!$I$5="",INDEX($AJ$2:$AJ$9,ED28),"")</f>
        <v>#NAME?</v>
      </c>
      <c r="EE38" t="e">
        <f t="array" aca="1" ref="EE38" ca="1">IF(calculator!$I$5="",INDEX($AJ$2:$AJ$9,EE28),"")</f>
        <v>#NAME?</v>
      </c>
      <c r="EF38" t="e">
        <f t="array" aca="1" ref="EF38" ca="1">IF(calculator!$I$5="",INDEX($AJ$2:$AJ$9,EF28),"")</f>
        <v>#NAME?</v>
      </c>
      <c r="EG38" t="e">
        <f t="array" aca="1" ref="EG38" ca="1">IF(calculator!$I$5="",INDEX($AJ$2:$AJ$9,EG28),"")</f>
        <v>#NAME?</v>
      </c>
      <c r="EH38" t="e">
        <f t="array" aca="1" ref="EH38" ca="1">IF(calculator!$I$5="",INDEX($AJ$2:$AJ$9,EH28),"")</f>
        <v>#NAME?</v>
      </c>
      <c r="EI38" t="e">
        <f t="array" aca="1" ref="EI38" ca="1">IF(calculator!$I$5="",INDEX($AJ$2:$AJ$9,EI28),"")</f>
        <v>#NAME?</v>
      </c>
      <c r="EJ38" t="e">
        <f t="array" aca="1" ref="EJ38" ca="1">IF(calculator!$I$5="",INDEX($AJ$2:$AJ$9,EJ28),"")</f>
        <v>#NAME?</v>
      </c>
      <c r="EK38" t="e">
        <f t="array" aca="1" ref="EK38" ca="1">IF(calculator!$I$5="",INDEX($AJ$2:$AJ$9,EK28),"")</f>
        <v>#NAME?</v>
      </c>
      <c r="EL38" t="e">
        <f t="array" aca="1" ref="EL38" ca="1">IF(calculator!$I$5="",INDEX($AJ$2:$AJ$9,EL28),"")</f>
        <v>#NAME?</v>
      </c>
      <c r="EM38" t="e">
        <f t="array" aca="1" ref="EM38" ca="1">IF(calculator!$I$5="",INDEX($AJ$2:$AJ$9,EM28),"")</f>
        <v>#NAME?</v>
      </c>
      <c r="EN38" t="e">
        <f t="array" aca="1" ref="EN38" ca="1">IF(calculator!$I$5="",INDEX($AJ$2:$AJ$9,EN28),"")</f>
        <v>#NAME?</v>
      </c>
      <c r="EO38" t="e">
        <f t="array" aca="1" ref="EO38" ca="1">IF(calculator!$I$5="",INDEX($AJ$2:$AJ$9,EO28),"")</f>
        <v>#NAME?</v>
      </c>
      <c r="EP38" t="e">
        <f t="array" aca="1" ref="EP38" ca="1">IF(calculator!$I$5="",INDEX($AJ$2:$AJ$9,EP28),"")</f>
        <v>#NAME?</v>
      </c>
      <c r="EQ38" t="e">
        <f t="array" aca="1" ref="EQ38" ca="1">IF(calculator!$I$5="",INDEX($AJ$2:$AJ$9,EQ28),"")</f>
        <v>#NAME?</v>
      </c>
      <c r="ER38" t="e">
        <f t="array" aca="1" ref="ER38" ca="1">IF(calculator!$I$5="",INDEX($AJ$2:$AJ$9,ER28),"")</f>
        <v>#NAME?</v>
      </c>
      <c r="ES38" t="e">
        <f t="array" aca="1" ref="ES38" ca="1">IF(calculator!$I$5="",INDEX($AJ$2:$AJ$9,ES28),"")</f>
        <v>#NAME?</v>
      </c>
      <c r="ET38" t="e">
        <f t="array" aca="1" ref="ET38" ca="1">IF(calculator!$I$5="",INDEX($AJ$2:$AJ$9,ET28),"")</f>
        <v>#NAME?</v>
      </c>
      <c r="EU38" t="e">
        <f t="array" aca="1" ref="EU38" ca="1">IF(calculator!$I$5="",INDEX($AJ$2:$AJ$9,EU28),"")</f>
        <v>#NAME?</v>
      </c>
      <c r="EV38" t="e">
        <f t="array" aca="1" ref="EV38" ca="1">IF(calculator!$I$5="",INDEX($AJ$2:$AJ$9,EV28),"")</f>
        <v>#NAME?</v>
      </c>
      <c r="EW38" t="e">
        <f t="array" aca="1" ref="EW38" ca="1">IF(calculator!$I$5="",INDEX($AJ$2:$AJ$9,EW28),"")</f>
        <v>#NAME?</v>
      </c>
      <c r="EX38" t="e">
        <f t="array" aca="1" ref="EX38" ca="1">IF(calculator!$I$5="",INDEX($AJ$2:$AJ$9,EX28),"")</f>
        <v>#NAME?</v>
      </c>
      <c r="EY38" t="e">
        <f t="array" aca="1" ref="EY38" ca="1">IF(calculator!$I$5="",INDEX($AJ$2:$AJ$9,EY28),"")</f>
        <v>#NAME?</v>
      </c>
      <c r="EZ38" t="e">
        <f t="array" aca="1" ref="EZ38" ca="1">IF(calculator!$I$5="",INDEX($AJ$2:$AJ$9,EZ28),"")</f>
        <v>#NAME?</v>
      </c>
      <c r="FA38" t="e">
        <f t="array" aca="1" ref="FA38" ca="1">IF(calculator!$I$5="",INDEX($AJ$2:$AJ$9,FA28),"")</f>
        <v>#NAME?</v>
      </c>
      <c r="FB38" t="e">
        <f t="array" aca="1" ref="FB38" ca="1">IF(calculator!$I$5="",INDEX($AJ$2:$AJ$9,FB28),"")</f>
        <v>#NAME?</v>
      </c>
    </row>
    <row r="39" spans="1:158">
      <c r="A39" s="80" t="str">
        <v>Destina</v>
      </c>
      <c r="B39" s="142" t="e">
        <f ca="1"/>
        <v>#NAME?</v>
      </c>
      <c r="D39" s="23" t="s">
        <v>142</v>
      </c>
      <c r="E39" t="e">
        <f t="shared" ca="1" si="1"/>
        <v>#NAME?</v>
      </c>
      <c r="F39" s="143">
        <f t="array" ref="F39">IF(calculator!$I$5="",INDEX(VeryBigTable,MATCH(F$1,VeryBigTableHeroes,0),MATCH(INDEX(ChatList,MATCH($D39,ChatHeroList,0),1),VeryBigTableChatRow)),"")</f>
        <v>0</v>
      </c>
      <c r="G39" s="143">
        <f t="array" ref="G39">IF(calculator!$I$5="",INDEX(VeryBigTable,MATCH(G$1,VeryBigTableHeroes,0),MATCH(INDEX(ChatList,MATCH($D39,ChatHeroList,0),1),VeryBigTableChatRow)),"")</f>
        <v>9</v>
      </c>
      <c r="H39" s="143">
        <f t="array" ref="H39">IF(calculator!$I$5="",INDEX(VeryBigTable,MATCH(H$1,VeryBigTableHeroes,0),MATCH(INDEX(ChatList,MATCH($D39,ChatHeroList,0),1),VeryBigTableChatRow)),"")</f>
        <v>6</v>
      </c>
      <c r="I39" s="143">
        <f>IF(calculator!$I$5="",SUM(F39:H39),"")</f>
        <v>15</v>
      </c>
      <c r="J39" s="23" t="s">
        <v>142</v>
      </c>
      <c r="K39" s="23" t="e">
        <f t="shared" ca="1" si="2"/>
        <v>#NAME?</v>
      </c>
      <c r="L39" s="23">
        <f t="array" ref="L39">IF(calculator!$I$5="",INDEX(VeryBigTable,MATCH(L$1,VeryBigTableHeroes,0),MATCH(INDEX(ChatList,MATCH($J39,ChatHeroList,0),2),VeryBigTableChatRow)),"")</f>
        <v>4</v>
      </c>
      <c r="M39" s="23">
        <f t="array" ref="M39">IF(calculator!$I$5="",INDEX(VeryBigTable,MATCH(M$1,VeryBigTableHeroes,0),MATCH(INDEX(ChatList,MATCH($J39,ChatHeroList,0),2),VeryBigTableChatRow)),"")</f>
        <v>4</v>
      </c>
      <c r="N39" s="23">
        <f t="array" ref="N39">IF(calculator!$I$5="",INDEX(VeryBigTable,MATCH(N$1,VeryBigTableHeroes,0),MATCH(INDEX(ChatList,MATCH($J39,ChatHeroList,0),2),VeryBigTableChatRow)),"")</f>
        <v>5</v>
      </c>
      <c r="O39" s="23">
        <f>IF(calculator!$I$5="",SUM(L39:N39),"")</f>
        <v>13</v>
      </c>
      <c r="P39" s="149" t="s">
        <v>159</v>
      </c>
      <c r="Q39" s="125" t="e">
        <f ca="1">_xludf.CONCAT(P39,"2")</f>
        <v>#NAME?</v>
      </c>
      <c r="R39" s="149">
        <f t="array" ref="R39">IF(calculator!$I$5="",INDEX(VeryBigTable,MATCH(R$1,VeryBigTableHeroes,0),MATCH(INDEX(ChatList,MATCH($P39,ChatHeroList,0),2),VeryBigTableChatRow)),"")</f>
        <v>3</v>
      </c>
      <c r="S39" s="149">
        <f t="array" ref="S39">IF(calculator!$I$5="",INDEX(VeryBigTable,MATCH(S$1,VeryBigTableHeroes,0),MATCH(INDEX(ChatList,MATCH($P39,ChatHeroList,0),2),VeryBigTableChatRow)),"")</f>
        <v>1</v>
      </c>
      <c r="T39" s="149">
        <f t="array" ref="T39">IF(calculator!$I$5="",INDEX(VeryBigTable,MATCH(T$1,VeryBigTableHeroes,0),MATCH(INDEX(ChatList,MATCH($P39,ChatHeroList,0),2),VeryBigTableChatRow)),"")</f>
        <v>2</v>
      </c>
      <c r="U39" s="149">
        <f>IF(calculator!$I$5="",SUM(R39:T39),"")</f>
        <v>6</v>
      </c>
      <c r="AE39" s="182"/>
      <c r="AG39" s="28" t="s">
        <v>598</v>
      </c>
      <c r="AI39" s="134" t="str">
        <f t="shared" si="0"/>
        <v/>
      </c>
      <c r="AK39" t="e">
        <f t="array" aca="1" ref="AK39" ca="1">IF(calculator!$I$5="",INDEX($AJ$2:$AJ$9,AK29),"")</f>
        <v>#NAME?</v>
      </c>
      <c r="AL39" t="e">
        <f t="array" aca="1" ref="AL39" ca="1">IF(calculator!$I$5="",INDEX($AJ$2:$AJ$9,AL29),"")</f>
        <v>#NAME?</v>
      </c>
      <c r="AM39" t="e">
        <f t="array" aca="1" ref="AM39" ca="1">IF(calculator!$I$5="",INDEX($AJ$2:$AJ$9,AM29),"")</f>
        <v>#NAME?</v>
      </c>
      <c r="AN39" t="e">
        <f t="array" aca="1" ref="AN39" ca="1">IF(calculator!$I$5="",INDEX($AJ$2:$AJ$9,AN29),"")</f>
        <v>#NAME?</v>
      </c>
      <c r="AO39" t="e">
        <f t="array" aca="1" ref="AO39" ca="1">IF(calculator!$I$5="",INDEX($AJ$2:$AJ$9,AO29),"")</f>
        <v>#NAME?</v>
      </c>
      <c r="AP39" t="e">
        <f t="array" aca="1" ref="AP39" ca="1">IF(calculator!$I$5="",INDEX($AJ$2:$AJ$9,AP29),"")</f>
        <v>#NAME?</v>
      </c>
      <c r="AQ39" t="e">
        <f t="array" aca="1" ref="AQ39" ca="1">IF(calculator!$I$5="",INDEX($AJ$2:$AJ$9,AQ29),"")</f>
        <v>#NAME?</v>
      </c>
      <c r="AR39" t="e">
        <f t="array" aca="1" ref="AR39" ca="1">IF(calculator!$I$5="",INDEX($AJ$2:$AJ$9,AR29),"")</f>
        <v>#NAME?</v>
      </c>
      <c r="AS39" t="e">
        <f t="array" aca="1" ref="AS39" ca="1">IF(calculator!$I$5="",INDEX($AJ$2:$AJ$9,AS29),"")</f>
        <v>#NAME?</v>
      </c>
      <c r="AT39" t="e">
        <f t="array" aca="1" ref="AT39" ca="1">IF(calculator!$I$5="",INDEX($AJ$2:$AJ$9,AT29),"")</f>
        <v>#NAME?</v>
      </c>
      <c r="AU39" t="e">
        <f t="array" aca="1" ref="AU39" ca="1">IF(calculator!$I$5="",INDEX($AJ$2:$AJ$9,AU29),"")</f>
        <v>#NAME?</v>
      </c>
      <c r="AV39" t="e">
        <f t="array" aca="1" ref="AV39" ca="1">IF(calculator!$I$5="",INDEX($AJ$2:$AJ$9,AV29),"")</f>
        <v>#NAME?</v>
      </c>
      <c r="AW39" t="e">
        <f t="array" aca="1" ref="AW39" ca="1">IF(calculator!$I$5="",INDEX($AJ$2:$AJ$9,AW29),"")</f>
        <v>#NAME?</v>
      </c>
      <c r="AX39" t="e">
        <f t="array" aca="1" ref="AX39" ca="1">IF(calculator!$I$5="",INDEX($AJ$2:$AJ$9,AX29),"")</f>
        <v>#NAME?</v>
      </c>
      <c r="AY39" t="e">
        <f t="array" aca="1" ref="AY39" ca="1">IF(calculator!$I$5="",INDEX($AJ$2:$AJ$9,AY29),"")</f>
        <v>#NAME?</v>
      </c>
      <c r="AZ39" t="e">
        <f t="array" aca="1" ref="AZ39" ca="1">IF(calculator!$I$5="",INDEX($AJ$2:$AJ$9,AZ29),"")</f>
        <v>#NAME?</v>
      </c>
      <c r="BA39" t="e">
        <f t="array" aca="1" ref="BA39" ca="1">IF(calculator!$I$5="",INDEX($AJ$2:$AJ$9,BA29),"")</f>
        <v>#NAME?</v>
      </c>
      <c r="BB39" t="e">
        <f t="array" aca="1" ref="BB39" ca="1">IF(calculator!$I$5="",INDEX($AJ$2:$AJ$9,BB29),"")</f>
        <v>#NAME?</v>
      </c>
      <c r="BC39" t="e">
        <f t="array" aca="1" ref="BC39" ca="1">IF(calculator!$I$5="",INDEX($AJ$2:$AJ$9,BC29),"")</f>
        <v>#NAME?</v>
      </c>
      <c r="BD39" t="e">
        <f t="array" aca="1" ref="BD39" ca="1">IF(calculator!$I$5="",INDEX($AJ$2:$AJ$9,BD29),"")</f>
        <v>#NAME?</v>
      </c>
      <c r="BE39" t="e">
        <f t="array" aca="1" ref="BE39" ca="1">IF(calculator!$I$5="",INDEX($AJ$2:$AJ$9,BE29),"")</f>
        <v>#NAME?</v>
      </c>
      <c r="BF39" t="e">
        <f t="array" aca="1" ref="BF39" ca="1">IF(calculator!$I$5="",INDEX($AJ$2:$AJ$9,BF29),"")</f>
        <v>#NAME?</v>
      </c>
      <c r="BG39" t="e">
        <f t="array" aca="1" ref="BG39" ca="1">IF(calculator!$I$5="",INDEX($AJ$2:$AJ$9,BG29),"")</f>
        <v>#NAME?</v>
      </c>
      <c r="BH39" t="e">
        <f t="array" aca="1" ref="BH39" ca="1">IF(calculator!$I$5="",INDEX($AJ$2:$AJ$9,BH29),"")</f>
        <v>#NAME?</v>
      </c>
      <c r="BI39" t="e">
        <f t="array" aca="1" ref="BI39" ca="1">IF(calculator!$I$5="",INDEX($AJ$2:$AJ$9,BI29),"")</f>
        <v>#NAME?</v>
      </c>
      <c r="BJ39" t="e">
        <f t="array" aca="1" ref="BJ39" ca="1">IF(calculator!$I$5="",INDEX($AJ$2:$AJ$9,BJ29),"")</f>
        <v>#NAME?</v>
      </c>
      <c r="BK39" t="e">
        <f t="array" aca="1" ref="BK39" ca="1">IF(calculator!$I$5="",INDEX($AJ$2:$AJ$9,BK29),"")</f>
        <v>#NAME?</v>
      </c>
      <c r="BL39" t="e">
        <f t="array" aca="1" ref="BL39" ca="1">IF(calculator!$I$5="",INDEX($AJ$2:$AJ$9,BL29),"")</f>
        <v>#NAME?</v>
      </c>
      <c r="BM39" t="e">
        <f t="array" aca="1" ref="BM39" ca="1">IF(calculator!$I$5="",INDEX($AJ$2:$AJ$9,BM29),"")</f>
        <v>#NAME?</v>
      </c>
      <c r="BN39" t="e">
        <f t="array" aca="1" ref="BN39" ca="1">IF(calculator!$I$5="",INDEX($AJ$2:$AJ$9,BN29),"")</f>
        <v>#NAME?</v>
      </c>
      <c r="BO39" t="e">
        <f t="array" aca="1" ref="BO39" ca="1">IF(calculator!$I$5="",INDEX($AJ$2:$AJ$9,BO29),"")</f>
        <v>#NAME?</v>
      </c>
      <c r="BP39" t="e">
        <f t="array" aca="1" ref="BP39" ca="1">IF(calculator!$I$5="",INDEX($AJ$2:$AJ$9,BP29),"")</f>
        <v>#NAME?</v>
      </c>
      <c r="BQ39" t="e">
        <f t="array" aca="1" ref="BQ39" ca="1">IF(calculator!$I$5="",INDEX($AJ$2:$AJ$9,BQ29),"")</f>
        <v>#NAME?</v>
      </c>
      <c r="BR39" t="e">
        <f t="array" aca="1" ref="BR39" ca="1">IF(calculator!$I$5="",INDEX($AJ$2:$AJ$9,BR29),"")</f>
        <v>#NAME?</v>
      </c>
      <c r="BS39" t="e">
        <f t="array" aca="1" ref="BS39" ca="1">IF(calculator!$I$5="",INDEX($AJ$2:$AJ$9,BS29),"")</f>
        <v>#NAME?</v>
      </c>
      <c r="BT39" t="e">
        <f t="array" aca="1" ref="BT39" ca="1">IF(calculator!$I$5="",INDEX($AJ$2:$AJ$9,BT29),"")</f>
        <v>#NAME?</v>
      </c>
      <c r="BU39" t="e">
        <f t="array" aca="1" ref="BU39" ca="1">IF(calculator!$I$5="",INDEX($AJ$2:$AJ$9,BU29),"")</f>
        <v>#NAME?</v>
      </c>
      <c r="BV39" t="e">
        <f t="array" aca="1" ref="BV39" ca="1">IF(calculator!$I$5="",INDEX($AJ$2:$AJ$9,BV29),"")</f>
        <v>#NAME?</v>
      </c>
      <c r="BW39" t="e">
        <f t="array" aca="1" ref="BW39" ca="1">IF(calculator!$I$5="",INDEX($AJ$2:$AJ$9,BW29),"")</f>
        <v>#NAME?</v>
      </c>
      <c r="BX39" t="e">
        <f t="array" aca="1" ref="BX39" ca="1">IF(calculator!$I$5="",INDEX($AJ$2:$AJ$9,BX29),"")</f>
        <v>#NAME?</v>
      </c>
      <c r="BY39" t="e">
        <f t="array" aca="1" ref="BY39" ca="1">IF(calculator!$I$5="",INDEX($AJ$2:$AJ$9,BY29),"")</f>
        <v>#NAME?</v>
      </c>
      <c r="BZ39" t="e">
        <f t="array" aca="1" ref="BZ39" ca="1">IF(calculator!$I$5="",INDEX($AJ$2:$AJ$9,BZ29),"")</f>
        <v>#NAME?</v>
      </c>
      <c r="CA39" t="e">
        <f t="array" aca="1" ref="CA39" ca="1">IF(calculator!$I$5="",INDEX($AJ$2:$AJ$9,CA29),"")</f>
        <v>#NAME?</v>
      </c>
      <c r="CB39" t="e">
        <f t="array" aca="1" ref="CB39" ca="1">IF(calculator!$I$5="",INDEX($AJ$2:$AJ$9,CB29),"")</f>
        <v>#NAME?</v>
      </c>
      <c r="CC39" t="e">
        <f t="array" aca="1" ref="CC39" ca="1">IF(calculator!$I$5="",INDEX($AJ$2:$AJ$9,CC29),"")</f>
        <v>#NAME?</v>
      </c>
      <c r="CD39" t="e">
        <f t="array" aca="1" ref="CD39" ca="1">IF(calculator!$I$5="",INDEX($AJ$2:$AJ$9,CD29),"")</f>
        <v>#NAME?</v>
      </c>
      <c r="CE39" t="e">
        <f t="array" aca="1" ref="CE39" ca="1">IF(calculator!$I$5="",INDEX($AJ$2:$AJ$9,CE29),"")</f>
        <v>#NAME?</v>
      </c>
      <c r="CF39" t="e">
        <f t="array" aca="1" ref="CF39" ca="1">IF(calculator!$I$5="",INDEX($AJ$2:$AJ$9,CF29),"")</f>
        <v>#NAME?</v>
      </c>
      <c r="CG39" t="e">
        <f t="array" aca="1" ref="CG39" ca="1">IF(calculator!$I$5="",INDEX($AJ$2:$AJ$9,CG29),"")</f>
        <v>#NAME?</v>
      </c>
      <c r="CH39" t="e">
        <f t="array" aca="1" ref="CH39" ca="1">IF(calculator!$I$5="",INDEX($AJ$2:$AJ$9,CH29),"")</f>
        <v>#NAME?</v>
      </c>
      <c r="CI39" t="e">
        <f t="array" aca="1" ref="CI39" ca="1">IF(calculator!$I$5="",INDEX($AJ$2:$AJ$9,CI29),"")</f>
        <v>#NAME?</v>
      </c>
      <c r="CJ39" t="e">
        <f t="array" aca="1" ref="CJ39" ca="1">IF(calculator!$I$5="",INDEX($AJ$2:$AJ$9,CJ29),"")</f>
        <v>#NAME?</v>
      </c>
      <c r="CK39" t="e">
        <f t="array" aca="1" ref="CK39" ca="1">IF(calculator!$I$5="",INDEX($AJ$2:$AJ$9,CK29),"")</f>
        <v>#NAME?</v>
      </c>
      <c r="CL39" t="e">
        <f t="array" aca="1" ref="CL39" ca="1">IF(calculator!$I$5="",INDEX($AJ$2:$AJ$9,CL29),"")</f>
        <v>#NAME?</v>
      </c>
      <c r="CM39" t="e">
        <f t="array" aca="1" ref="CM39" ca="1">IF(calculator!$I$5="",INDEX($AJ$2:$AJ$9,CM29),"")</f>
        <v>#NAME?</v>
      </c>
      <c r="CN39" t="e">
        <f t="array" aca="1" ref="CN39" ca="1">IF(calculator!$I$5="",INDEX($AJ$2:$AJ$9,CN29),"")</f>
        <v>#NAME?</v>
      </c>
      <c r="CO39" t="e">
        <f t="array" aca="1" ref="CO39" ca="1">IF(calculator!$I$5="",INDEX($AJ$2:$AJ$9,CO29),"")</f>
        <v>#NAME?</v>
      </c>
      <c r="CP39" t="e">
        <f t="array" aca="1" ref="CP39" ca="1">IF(calculator!$I$5="",INDEX($AJ$2:$AJ$9,CP29),"")</f>
        <v>#NAME?</v>
      </c>
      <c r="CQ39" t="e">
        <f t="array" aca="1" ref="CQ39" ca="1">IF(calculator!$I$5="",INDEX($AJ$2:$AJ$9,CQ29),"")</f>
        <v>#NAME?</v>
      </c>
      <c r="CR39" t="e">
        <f t="array" aca="1" ref="CR39" ca="1">IF(calculator!$I$5="",INDEX($AJ$2:$AJ$9,CR29),"")</f>
        <v>#NAME?</v>
      </c>
      <c r="CS39" t="e">
        <f t="array" aca="1" ref="CS39" ca="1">IF(calculator!$I$5="",INDEX($AJ$2:$AJ$9,CS29),"")</f>
        <v>#NAME?</v>
      </c>
      <c r="CT39" t="e">
        <f t="array" aca="1" ref="CT39" ca="1">IF(calculator!$I$5="",INDEX($AJ$2:$AJ$9,CT29),"")</f>
        <v>#NAME?</v>
      </c>
      <c r="CU39" t="e">
        <f t="array" aca="1" ref="CU39" ca="1">IF(calculator!$I$5="",INDEX($AJ$2:$AJ$9,CU29),"")</f>
        <v>#NAME?</v>
      </c>
      <c r="CV39" t="e">
        <f t="array" aca="1" ref="CV39" ca="1">IF(calculator!$I$5="",INDEX($AJ$2:$AJ$9,CV29),"")</f>
        <v>#NAME?</v>
      </c>
      <c r="CW39" t="e">
        <f t="array" aca="1" ref="CW39" ca="1">IF(calculator!$I$5="",INDEX($AJ$2:$AJ$9,CW29),"")</f>
        <v>#NAME?</v>
      </c>
      <c r="CX39" t="e">
        <f t="array" aca="1" ref="CX39" ca="1">IF(calculator!$I$5="",INDEX($AJ$2:$AJ$9,CX29),"")</f>
        <v>#NAME?</v>
      </c>
      <c r="CY39" t="e">
        <f t="array" aca="1" ref="CY39" ca="1">IF(calculator!$I$5="",INDEX($AJ$2:$AJ$9,CY29),"")</f>
        <v>#NAME?</v>
      </c>
      <c r="CZ39" t="e">
        <f t="array" aca="1" ref="CZ39" ca="1">IF(calculator!$I$5="",INDEX($AJ$2:$AJ$9,CZ29),"")</f>
        <v>#NAME?</v>
      </c>
      <c r="DA39" t="e">
        <f t="array" aca="1" ref="DA39" ca="1">IF(calculator!$I$5="",INDEX($AJ$2:$AJ$9,DA29),"")</f>
        <v>#NAME?</v>
      </c>
      <c r="DB39" t="e">
        <f t="array" aca="1" ref="DB39" ca="1">IF(calculator!$I$5="",INDEX($AJ$2:$AJ$9,DB29),"")</f>
        <v>#NAME?</v>
      </c>
      <c r="DC39" t="e">
        <f t="array" aca="1" ref="DC39" ca="1">IF(calculator!$I$5="",INDEX($AJ$2:$AJ$9,DC29),"")</f>
        <v>#NAME?</v>
      </c>
      <c r="DD39" t="e">
        <f t="array" aca="1" ref="DD39" ca="1">IF(calculator!$I$5="",INDEX($AJ$2:$AJ$9,DD29),"")</f>
        <v>#NAME?</v>
      </c>
      <c r="DE39" t="e">
        <f t="array" aca="1" ref="DE39" ca="1">IF(calculator!$I$5="",INDEX($AJ$2:$AJ$9,DE29),"")</f>
        <v>#NAME?</v>
      </c>
      <c r="DF39" t="e">
        <f t="array" aca="1" ref="DF39" ca="1">IF(calculator!$I$5="",INDEX($AJ$2:$AJ$9,DF29),"")</f>
        <v>#NAME?</v>
      </c>
      <c r="DG39" t="e">
        <f t="array" aca="1" ref="DG39" ca="1">IF(calculator!$I$5="",INDEX($AJ$2:$AJ$9,DG29),"")</f>
        <v>#NAME?</v>
      </c>
      <c r="DH39" t="e">
        <f t="array" aca="1" ref="DH39" ca="1">IF(calculator!$I$5="",INDEX($AJ$2:$AJ$9,DH29),"")</f>
        <v>#NAME?</v>
      </c>
      <c r="DI39" t="e">
        <f t="array" aca="1" ref="DI39" ca="1">IF(calculator!$I$5="",INDEX($AJ$2:$AJ$9,DI29),"")</f>
        <v>#NAME?</v>
      </c>
      <c r="DJ39" t="e">
        <f t="array" aca="1" ref="DJ39" ca="1">IF(calculator!$I$5="",INDEX($AJ$2:$AJ$9,DJ29),"")</f>
        <v>#NAME?</v>
      </c>
      <c r="DK39" t="e">
        <f t="array" aca="1" ref="DK39" ca="1">IF(calculator!$I$5="",INDEX($AJ$2:$AJ$9,DK29),"")</f>
        <v>#NAME?</v>
      </c>
      <c r="DL39" t="e">
        <f t="array" aca="1" ref="DL39" ca="1">IF(calculator!$I$5="",INDEX($AJ$2:$AJ$9,DL29),"")</f>
        <v>#NAME?</v>
      </c>
      <c r="DM39" t="e">
        <f t="array" aca="1" ref="DM39" ca="1">IF(calculator!$I$5="",INDEX($AJ$2:$AJ$9,DM29),"")</f>
        <v>#NAME?</v>
      </c>
      <c r="DN39" t="e">
        <f t="array" aca="1" ref="DN39" ca="1">IF(calculator!$I$5="",INDEX($AJ$2:$AJ$9,DN29),"")</f>
        <v>#NAME?</v>
      </c>
      <c r="DO39" t="e">
        <f t="array" aca="1" ref="DO39" ca="1">IF(calculator!$I$5="",INDEX($AJ$2:$AJ$9,DO29),"")</f>
        <v>#NAME?</v>
      </c>
      <c r="DP39" t="e">
        <f t="array" aca="1" ref="DP39" ca="1">IF(calculator!$I$5="",INDEX($AJ$2:$AJ$9,DP29),"")</f>
        <v>#NAME?</v>
      </c>
      <c r="DQ39" t="e">
        <f t="array" aca="1" ref="DQ39" ca="1">IF(calculator!$I$5="",INDEX($AJ$2:$AJ$9,DQ29),"")</f>
        <v>#NAME?</v>
      </c>
      <c r="DR39" t="e">
        <f t="array" aca="1" ref="DR39" ca="1">IF(calculator!$I$5="",INDEX($AJ$2:$AJ$9,DR29),"")</f>
        <v>#NAME?</v>
      </c>
      <c r="DS39" t="e">
        <f t="array" aca="1" ref="DS39" ca="1">IF(calculator!$I$5="",INDEX($AJ$2:$AJ$9,DS29),"")</f>
        <v>#NAME?</v>
      </c>
      <c r="DT39" t="e">
        <f t="array" aca="1" ref="DT39" ca="1">IF(calculator!$I$5="",INDEX($AJ$2:$AJ$9,DT29),"")</f>
        <v>#NAME?</v>
      </c>
      <c r="DU39" t="e">
        <f t="array" aca="1" ref="DU39" ca="1">IF(calculator!$I$5="",INDEX($AJ$2:$AJ$9,DU29),"")</f>
        <v>#NAME?</v>
      </c>
      <c r="DV39" t="e">
        <f t="array" aca="1" ref="DV39" ca="1">IF(calculator!$I$5="",INDEX($AJ$2:$AJ$9,DV29),"")</f>
        <v>#NAME?</v>
      </c>
      <c r="DW39" t="e">
        <f t="array" aca="1" ref="DW39" ca="1">IF(calculator!$I$5="",INDEX($AJ$2:$AJ$9,DW29),"")</f>
        <v>#NAME?</v>
      </c>
      <c r="DX39" t="e">
        <f t="array" aca="1" ref="DX39" ca="1">IF(calculator!$I$5="",INDEX($AJ$2:$AJ$9,DX29),"")</f>
        <v>#NAME?</v>
      </c>
      <c r="DY39" t="e">
        <f t="array" aca="1" ref="DY39" ca="1">IF(calculator!$I$5="",INDEX($AJ$2:$AJ$9,DY29),"")</f>
        <v>#NAME?</v>
      </c>
      <c r="DZ39" t="e">
        <f t="array" aca="1" ref="DZ39" ca="1">IF(calculator!$I$5="",INDEX($AJ$2:$AJ$9,DZ29),"")</f>
        <v>#NAME?</v>
      </c>
      <c r="EA39" t="e">
        <f t="array" aca="1" ref="EA39" ca="1">IF(calculator!$I$5="",INDEX($AJ$2:$AJ$9,EA29),"")</f>
        <v>#NAME?</v>
      </c>
      <c r="EB39" t="e">
        <f t="array" aca="1" ref="EB39" ca="1">IF(calculator!$I$5="",INDEX($AJ$2:$AJ$9,EB29),"")</f>
        <v>#NAME?</v>
      </c>
      <c r="EC39" t="e">
        <f t="array" aca="1" ref="EC39" ca="1">IF(calculator!$I$5="",INDEX($AJ$2:$AJ$9,EC29),"")</f>
        <v>#NAME?</v>
      </c>
      <c r="ED39" t="e">
        <f t="array" aca="1" ref="ED39" ca="1">IF(calculator!$I$5="",INDEX($AJ$2:$AJ$9,ED29),"")</f>
        <v>#NAME?</v>
      </c>
      <c r="EE39" t="e">
        <f t="array" aca="1" ref="EE39" ca="1">IF(calculator!$I$5="",INDEX($AJ$2:$AJ$9,EE29),"")</f>
        <v>#NAME?</v>
      </c>
      <c r="EF39" t="e">
        <f t="array" aca="1" ref="EF39" ca="1">IF(calculator!$I$5="",INDEX($AJ$2:$AJ$9,EF29),"")</f>
        <v>#NAME?</v>
      </c>
      <c r="EG39" t="e">
        <f t="array" aca="1" ref="EG39" ca="1">IF(calculator!$I$5="",INDEX($AJ$2:$AJ$9,EG29),"")</f>
        <v>#NAME?</v>
      </c>
      <c r="EH39" t="e">
        <f t="array" aca="1" ref="EH39" ca="1">IF(calculator!$I$5="",INDEX($AJ$2:$AJ$9,EH29),"")</f>
        <v>#NAME?</v>
      </c>
      <c r="EI39" t="e">
        <f t="array" aca="1" ref="EI39" ca="1">IF(calculator!$I$5="",INDEX($AJ$2:$AJ$9,EI29),"")</f>
        <v>#NAME?</v>
      </c>
      <c r="EJ39" t="e">
        <f t="array" aca="1" ref="EJ39" ca="1">IF(calculator!$I$5="",INDEX($AJ$2:$AJ$9,EJ29),"")</f>
        <v>#NAME?</v>
      </c>
      <c r="EK39" t="e">
        <f t="array" aca="1" ref="EK39" ca="1">IF(calculator!$I$5="",INDEX($AJ$2:$AJ$9,EK29),"")</f>
        <v>#NAME?</v>
      </c>
      <c r="EL39" t="e">
        <f t="array" aca="1" ref="EL39" ca="1">IF(calculator!$I$5="",INDEX($AJ$2:$AJ$9,EL29),"")</f>
        <v>#NAME?</v>
      </c>
      <c r="EM39" t="e">
        <f t="array" aca="1" ref="EM39" ca="1">IF(calculator!$I$5="",INDEX($AJ$2:$AJ$9,EM29),"")</f>
        <v>#NAME?</v>
      </c>
      <c r="EN39" t="e">
        <f t="array" aca="1" ref="EN39" ca="1">IF(calculator!$I$5="",INDEX($AJ$2:$AJ$9,EN29),"")</f>
        <v>#NAME?</v>
      </c>
      <c r="EO39" t="e">
        <f t="array" aca="1" ref="EO39" ca="1">IF(calculator!$I$5="",INDEX($AJ$2:$AJ$9,EO29),"")</f>
        <v>#NAME?</v>
      </c>
      <c r="EP39" t="e">
        <f t="array" aca="1" ref="EP39" ca="1">IF(calculator!$I$5="",INDEX($AJ$2:$AJ$9,EP29),"")</f>
        <v>#NAME?</v>
      </c>
      <c r="EQ39" t="e">
        <f t="array" aca="1" ref="EQ39" ca="1">IF(calculator!$I$5="",INDEX($AJ$2:$AJ$9,EQ29),"")</f>
        <v>#NAME?</v>
      </c>
      <c r="ER39" t="e">
        <f t="array" aca="1" ref="ER39" ca="1">IF(calculator!$I$5="",INDEX($AJ$2:$AJ$9,ER29),"")</f>
        <v>#NAME?</v>
      </c>
      <c r="ES39" t="e">
        <f t="array" aca="1" ref="ES39" ca="1">IF(calculator!$I$5="",INDEX($AJ$2:$AJ$9,ES29),"")</f>
        <v>#NAME?</v>
      </c>
      <c r="ET39" t="e">
        <f t="array" aca="1" ref="ET39" ca="1">IF(calculator!$I$5="",INDEX($AJ$2:$AJ$9,ET29),"")</f>
        <v>#NAME?</v>
      </c>
      <c r="EU39" t="e">
        <f t="array" aca="1" ref="EU39" ca="1">IF(calculator!$I$5="",INDEX($AJ$2:$AJ$9,EU29),"")</f>
        <v>#NAME?</v>
      </c>
      <c r="EV39" t="e">
        <f t="array" aca="1" ref="EV39" ca="1">IF(calculator!$I$5="",INDEX($AJ$2:$AJ$9,EV29),"")</f>
        <v>#NAME?</v>
      </c>
      <c r="EW39" t="e">
        <f t="array" aca="1" ref="EW39" ca="1">IF(calculator!$I$5="",INDEX($AJ$2:$AJ$9,EW29),"")</f>
        <v>#NAME?</v>
      </c>
      <c r="EX39" t="e">
        <f t="array" aca="1" ref="EX39" ca="1">IF(calculator!$I$5="",INDEX($AJ$2:$AJ$9,EX29),"")</f>
        <v>#NAME?</v>
      </c>
      <c r="EY39" t="e">
        <f t="array" aca="1" ref="EY39" ca="1">IF(calculator!$I$5="",INDEX($AJ$2:$AJ$9,EY29),"")</f>
        <v>#NAME?</v>
      </c>
      <c r="EZ39" t="e">
        <f t="array" aca="1" ref="EZ39" ca="1">IF(calculator!$I$5="",INDEX($AJ$2:$AJ$9,EZ29),"")</f>
        <v>#NAME?</v>
      </c>
      <c r="FA39" t="e">
        <f t="array" aca="1" ref="FA39" ca="1">IF(calculator!$I$5="",INDEX($AJ$2:$AJ$9,FA29),"")</f>
        <v>#NAME?</v>
      </c>
      <c r="FB39" t="e">
        <f t="array" aca="1" ref="FB39" ca="1">IF(calculator!$I$5="",INDEX($AJ$2:$AJ$9,FB29),"")</f>
        <v>#NAME?</v>
      </c>
    </row>
    <row r="40" spans="1:158">
      <c r="A40" s="80" t="str">
        <v>Diene</v>
      </c>
      <c r="B40" s="142" t="e">
        <f ca="1"/>
        <v>#NAME?</v>
      </c>
      <c r="D40" s="23" t="s">
        <v>30</v>
      </c>
      <c r="E40" t="e">
        <f t="shared" ca="1" si="1"/>
        <v>#NAME?</v>
      </c>
      <c r="F40" s="143">
        <f t="array" ref="F40">IF(calculator!$I$5="",INDEX(VeryBigTable,MATCH(F$1,VeryBigTableHeroes,0),MATCH(INDEX(ChatList,MATCH($D40,ChatHeroList,0),1),VeryBigTableChatRow)),"")</f>
        <v>-1</v>
      </c>
      <c r="G40" s="143">
        <f t="array" ref="G40">IF(calculator!$I$5="",INDEX(VeryBigTable,MATCH(G$1,VeryBigTableHeroes,0),MATCH(INDEX(ChatList,MATCH($D40,ChatHeroList,0),1),VeryBigTableChatRow)),"")</f>
        <v>-3</v>
      </c>
      <c r="H40" s="143">
        <f t="array" ref="H40">IF(calculator!$I$5="",INDEX(VeryBigTable,MATCH(H$1,VeryBigTableHeroes,0),MATCH(INDEX(ChatList,MATCH($D40,ChatHeroList,0),1),VeryBigTableChatRow)),"")</f>
        <v>1</v>
      </c>
      <c r="I40" s="143">
        <f>IF(calculator!$I$5="",SUM(F40:H40),"")</f>
        <v>-3</v>
      </c>
      <c r="J40" s="23" t="s">
        <v>30</v>
      </c>
      <c r="K40" s="23" t="e">
        <f t="shared" ca="1" si="2"/>
        <v>#NAME?</v>
      </c>
      <c r="L40" s="23">
        <f t="array" ref="L40">IF(calculator!$I$5="",INDEX(VeryBigTable,MATCH(L$1,VeryBigTableHeroes,0),MATCH(INDEX(ChatList,MATCH($J40,ChatHeroList,0),2),VeryBigTableChatRow)),"")</f>
        <v>2</v>
      </c>
      <c r="M40" s="23">
        <f t="array" ref="M40">IF(calculator!$I$5="",INDEX(VeryBigTable,MATCH(M$1,VeryBigTableHeroes,0),MATCH(INDEX(ChatList,MATCH($J40,ChatHeroList,0),2),VeryBigTableChatRow)),"")</f>
        <v>5</v>
      </c>
      <c r="N40" s="23">
        <f t="array" ref="N40">IF(calculator!$I$5="",INDEX(VeryBigTable,MATCH(N$1,VeryBigTableHeroes,0),MATCH(INDEX(ChatList,MATCH($J40,ChatHeroList,0),2),VeryBigTableChatRow)),"")</f>
        <v>4</v>
      </c>
      <c r="O40" s="23">
        <f>IF(calculator!$I$5="",SUM(L40:N40),"")</f>
        <v>11</v>
      </c>
      <c r="P40" s="149" t="s">
        <v>124</v>
      </c>
      <c r="Q40" s="125" t="e">
        <f ca="1">_xludf.CONCAT(P40,"1")</f>
        <v>#NAME?</v>
      </c>
      <c r="R40" s="149" t="e">
        <f t="array" ref="R40">IF(calculator!$I$5="",INDEX(VeryBigTable,MATCH(R$1,VeryBigTableHeroes,0),MATCH(INDEX(ChatList,MATCH($P40,ChatHeroList,0),1),VeryBigTableChatRow)),"")</f>
        <v>#N/A</v>
      </c>
      <c r="S40" s="149" t="e">
        <f t="array" ref="S40">IF(calculator!$I$5="",INDEX(VeryBigTable,MATCH(S$1,VeryBigTableHeroes,0),MATCH(INDEX(ChatList,MATCH($P40,ChatHeroList,0),1),VeryBigTableChatRow)),"")</f>
        <v>#N/A</v>
      </c>
      <c r="T40" s="149" t="e">
        <f t="array" ref="T40">IF(calculator!$I$5="",INDEX(VeryBigTable,MATCH(T$1,VeryBigTableHeroes,0),MATCH(INDEX(ChatList,MATCH($P40,ChatHeroList,0),1),VeryBigTableChatRow)),"")</f>
        <v>#N/A</v>
      </c>
      <c r="U40" s="149" t="e">
        <f>IF(calculator!$I$5="",SUM(R40:T40),"")</f>
        <v>#N/A</v>
      </c>
      <c r="AE40" s="192"/>
      <c r="AF40" s="193"/>
      <c r="AG40" s="194" t="s">
        <v>598</v>
      </c>
      <c r="AH40" s="193"/>
      <c r="AI40" s="195" t="str">
        <f t="shared" si="0"/>
        <v/>
      </c>
      <c r="AK40" t="e">
        <f t="array" aca="1" ref="AK40" ca="1">IF(calculator!$I$5="",INDEX($AJ$2:$AJ$9,AK30),"")</f>
        <v>#NAME?</v>
      </c>
      <c r="AL40" t="e">
        <f t="array" aca="1" ref="AL40" ca="1">IF(calculator!$I$5="",INDEX($AJ$2:$AJ$9,AL30),"")</f>
        <v>#NAME?</v>
      </c>
      <c r="AM40" t="e">
        <f t="array" aca="1" ref="AM40" ca="1">IF(calculator!$I$5="",INDEX($AJ$2:$AJ$9,AM30),"")</f>
        <v>#NAME?</v>
      </c>
      <c r="AN40" t="e">
        <f t="array" aca="1" ref="AN40" ca="1">IF(calculator!$I$5="",INDEX($AJ$2:$AJ$9,AN30),"")</f>
        <v>#NAME?</v>
      </c>
      <c r="AO40" t="e">
        <f t="array" aca="1" ref="AO40" ca="1">IF(calculator!$I$5="",INDEX($AJ$2:$AJ$9,AO30),"")</f>
        <v>#NAME?</v>
      </c>
      <c r="AP40" t="e">
        <f t="array" aca="1" ref="AP40" ca="1">IF(calculator!$I$5="",INDEX($AJ$2:$AJ$9,AP30),"")</f>
        <v>#NAME?</v>
      </c>
      <c r="AQ40" t="e">
        <f t="array" aca="1" ref="AQ40" ca="1">IF(calculator!$I$5="",INDEX($AJ$2:$AJ$9,AQ30),"")</f>
        <v>#NAME?</v>
      </c>
      <c r="AR40" t="e">
        <f t="array" aca="1" ref="AR40" ca="1">IF(calculator!$I$5="",INDEX($AJ$2:$AJ$9,AR30),"")</f>
        <v>#NAME?</v>
      </c>
      <c r="AS40" t="e">
        <f t="array" aca="1" ref="AS40" ca="1">IF(calculator!$I$5="",INDEX($AJ$2:$AJ$9,AS30),"")</f>
        <v>#NAME?</v>
      </c>
      <c r="AT40" t="e">
        <f t="array" aca="1" ref="AT40" ca="1">IF(calculator!$I$5="",INDEX($AJ$2:$AJ$9,AT30),"")</f>
        <v>#NAME?</v>
      </c>
      <c r="AU40" t="e">
        <f t="array" aca="1" ref="AU40" ca="1">IF(calculator!$I$5="",INDEX($AJ$2:$AJ$9,AU30),"")</f>
        <v>#NAME?</v>
      </c>
      <c r="AV40" t="e">
        <f t="array" aca="1" ref="AV40" ca="1">IF(calculator!$I$5="",INDEX($AJ$2:$AJ$9,AV30),"")</f>
        <v>#NAME?</v>
      </c>
      <c r="AW40" t="e">
        <f t="array" aca="1" ref="AW40" ca="1">IF(calculator!$I$5="",INDEX($AJ$2:$AJ$9,AW30),"")</f>
        <v>#NAME?</v>
      </c>
      <c r="AX40" t="e">
        <f t="array" aca="1" ref="AX40" ca="1">IF(calculator!$I$5="",INDEX($AJ$2:$AJ$9,AX30),"")</f>
        <v>#NAME?</v>
      </c>
      <c r="AY40" t="e">
        <f t="array" aca="1" ref="AY40" ca="1">IF(calculator!$I$5="",INDEX($AJ$2:$AJ$9,AY30),"")</f>
        <v>#NAME?</v>
      </c>
      <c r="AZ40" t="e">
        <f t="array" aca="1" ref="AZ40" ca="1">IF(calculator!$I$5="",INDEX($AJ$2:$AJ$9,AZ30),"")</f>
        <v>#NAME?</v>
      </c>
      <c r="BA40" t="e">
        <f t="array" aca="1" ref="BA40" ca="1">IF(calculator!$I$5="",INDEX($AJ$2:$AJ$9,BA30),"")</f>
        <v>#NAME?</v>
      </c>
      <c r="BB40" t="e">
        <f t="array" aca="1" ref="BB40" ca="1">IF(calculator!$I$5="",INDEX($AJ$2:$AJ$9,BB30),"")</f>
        <v>#NAME?</v>
      </c>
      <c r="BC40" t="e">
        <f t="array" aca="1" ref="BC40" ca="1">IF(calculator!$I$5="",INDEX($AJ$2:$AJ$9,BC30),"")</f>
        <v>#NAME?</v>
      </c>
      <c r="BD40" t="e">
        <f t="array" aca="1" ref="BD40" ca="1">IF(calculator!$I$5="",INDEX($AJ$2:$AJ$9,BD30),"")</f>
        <v>#NAME?</v>
      </c>
      <c r="BE40" t="e">
        <f t="array" aca="1" ref="BE40" ca="1">IF(calculator!$I$5="",INDEX($AJ$2:$AJ$9,BE30),"")</f>
        <v>#NAME?</v>
      </c>
      <c r="BF40" t="e">
        <f t="array" aca="1" ref="BF40" ca="1">IF(calculator!$I$5="",INDEX($AJ$2:$AJ$9,BF30),"")</f>
        <v>#NAME?</v>
      </c>
      <c r="BG40" t="e">
        <f t="array" aca="1" ref="BG40" ca="1">IF(calculator!$I$5="",INDEX($AJ$2:$AJ$9,BG30),"")</f>
        <v>#NAME?</v>
      </c>
      <c r="BH40" t="e">
        <f t="array" aca="1" ref="BH40" ca="1">IF(calculator!$I$5="",INDEX($AJ$2:$AJ$9,BH30),"")</f>
        <v>#NAME?</v>
      </c>
      <c r="BI40" t="e">
        <f t="array" aca="1" ref="BI40" ca="1">IF(calculator!$I$5="",INDEX($AJ$2:$AJ$9,BI30),"")</f>
        <v>#NAME?</v>
      </c>
      <c r="BJ40" t="e">
        <f t="array" aca="1" ref="BJ40" ca="1">IF(calculator!$I$5="",INDEX($AJ$2:$AJ$9,BJ30),"")</f>
        <v>#NAME?</v>
      </c>
      <c r="BK40" t="e">
        <f t="array" aca="1" ref="BK40" ca="1">IF(calculator!$I$5="",INDEX($AJ$2:$AJ$9,BK30),"")</f>
        <v>#NAME?</v>
      </c>
      <c r="BL40" t="e">
        <f t="array" aca="1" ref="BL40" ca="1">IF(calculator!$I$5="",INDEX($AJ$2:$AJ$9,BL30),"")</f>
        <v>#NAME?</v>
      </c>
      <c r="BM40" t="e">
        <f t="array" aca="1" ref="BM40" ca="1">IF(calculator!$I$5="",INDEX($AJ$2:$AJ$9,BM30),"")</f>
        <v>#NAME?</v>
      </c>
      <c r="BN40" t="e">
        <f t="array" aca="1" ref="BN40" ca="1">IF(calculator!$I$5="",INDEX($AJ$2:$AJ$9,BN30),"")</f>
        <v>#NAME?</v>
      </c>
      <c r="BO40" t="e">
        <f t="array" aca="1" ref="BO40" ca="1">IF(calculator!$I$5="",INDEX($AJ$2:$AJ$9,BO30),"")</f>
        <v>#NAME?</v>
      </c>
      <c r="BP40" t="e">
        <f t="array" aca="1" ref="BP40" ca="1">IF(calculator!$I$5="",INDEX($AJ$2:$AJ$9,BP30),"")</f>
        <v>#NAME?</v>
      </c>
      <c r="BQ40" t="e">
        <f t="array" aca="1" ref="BQ40" ca="1">IF(calculator!$I$5="",INDEX($AJ$2:$AJ$9,BQ30),"")</f>
        <v>#NAME?</v>
      </c>
      <c r="BR40" t="e">
        <f t="array" aca="1" ref="BR40" ca="1">IF(calculator!$I$5="",INDEX($AJ$2:$AJ$9,BR30),"")</f>
        <v>#NAME?</v>
      </c>
      <c r="BS40" t="e">
        <f t="array" aca="1" ref="BS40" ca="1">IF(calculator!$I$5="",INDEX($AJ$2:$AJ$9,BS30),"")</f>
        <v>#NAME?</v>
      </c>
      <c r="BT40" t="e">
        <f t="array" aca="1" ref="BT40" ca="1">IF(calculator!$I$5="",INDEX($AJ$2:$AJ$9,BT30),"")</f>
        <v>#NAME?</v>
      </c>
      <c r="BU40" t="e">
        <f t="array" aca="1" ref="BU40" ca="1">IF(calculator!$I$5="",INDEX($AJ$2:$AJ$9,BU30),"")</f>
        <v>#NAME?</v>
      </c>
      <c r="BV40" t="e">
        <f t="array" aca="1" ref="BV40" ca="1">IF(calculator!$I$5="",INDEX($AJ$2:$AJ$9,BV30),"")</f>
        <v>#NAME?</v>
      </c>
      <c r="BW40" t="e">
        <f t="array" aca="1" ref="BW40" ca="1">IF(calculator!$I$5="",INDEX($AJ$2:$AJ$9,BW30),"")</f>
        <v>#NAME?</v>
      </c>
      <c r="BX40" t="e">
        <f t="array" aca="1" ref="BX40" ca="1">IF(calculator!$I$5="",INDEX($AJ$2:$AJ$9,BX30),"")</f>
        <v>#NAME?</v>
      </c>
      <c r="BY40" t="e">
        <f t="array" aca="1" ref="BY40" ca="1">IF(calculator!$I$5="",INDEX($AJ$2:$AJ$9,BY30),"")</f>
        <v>#NAME?</v>
      </c>
      <c r="BZ40" t="e">
        <f t="array" aca="1" ref="BZ40" ca="1">IF(calculator!$I$5="",INDEX($AJ$2:$AJ$9,BZ30),"")</f>
        <v>#NAME?</v>
      </c>
      <c r="CA40" t="e">
        <f t="array" aca="1" ref="CA40" ca="1">IF(calculator!$I$5="",INDEX($AJ$2:$AJ$9,CA30),"")</f>
        <v>#NAME?</v>
      </c>
      <c r="CB40" t="e">
        <f t="array" aca="1" ref="CB40" ca="1">IF(calculator!$I$5="",INDEX($AJ$2:$AJ$9,CB30),"")</f>
        <v>#NAME?</v>
      </c>
      <c r="CC40" t="e">
        <f t="array" aca="1" ref="CC40" ca="1">IF(calculator!$I$5="",INDEX($AJ$2:$AJ$9,CC30),"")</f>
        <v>#NAME?</v>
      </c>
      <c r="CD40" t="e">
        <f t="array" aca="1" ref="CD40" ca="1">IF(calculator!$I$5="",INDEX($AJ$2:$AJ$9,CD30),"")</f>
        <v>#NAME?</v>
      </c>
      <c r="CE40" t="e">
        <f t="array" aca="1" ref="CE40" ca="1">IF(calculator!$I$5="",INDEX($AJ$2:$AJ$9,CE30),"")</f>
        <v>#NAME?</v>
      </c>
      <c r="CF40" t="e">
        <f t="array" aca="1" ref="CF40" ca="1">IF(calculator!$I$5="",INDEX($AJ$2:$AJ$9,CF30),"")</f>
        <v>#NAME?</v>
      </c>
      <c r="CG40" t="e">
        <f t="array" aca="1" ref="CG40" ca="1">IF(calculator!$I$5="",INDEX($AJ$2:$AJ$9,CG30),"")</f>
        <v>#NAME?</v>
      </c>
      <c r="CH40" t="e">
        <f t="array" aca="1" ref="CH40" ca="1">IF(calculator!$I$5="",INDEX($AJ$2:$AJ$9,CH30),"")</f>
        <v>#NAME?</v>
      </c>
      <c r="CI40" t="e">
        <f t="array" aca="1" ref="CI40" ca="1">IF(calculator!$I$5="",INDEX($AJ$2:$AJ$9,CI30),"")</f>
        <v>#NAME?</v>
      </c>
      <c r="CJ40" t="e">
        <f t="array" aca="1" ref="CJ40" ca="1">IF(calculator!$I$5="",INDEX($AJ$2:$AJ$9,CJ30),"")</f>
        <v>#NAME?</v>
      </c>
      <c r="CK40" t="e">
        <f t="array" aca="1" ref="CK40" ca="1">IF(calculator!$I$5="",INDEX($AJ$2:$AJ$9,CK30),"")</f>
        <v>#NAME?</v>
      </c>
      <c r="CL40" t="e">
        <f t="array" aca="1" ref="CL40" ca="1">IF(calculator!$I$5="",INDEX($AJ$2:$AJ$9,CL30),"")</f>
        <v>#NAME?</v>
      </c>
      <c r="CM40" t="e">
        <f t="array" aca="1" ref="CM40" ca="1">IF(calculator!$I$5="",INDEX($AJ$2:$AJ$9,CM30),"")</f>
        <v>#NAME?</v>
      </c>
      <c r="CN40" t="e">
        <f t="array" aca="1" ref="CN40" ca="1">IF(calculator!$I$5="",INDEX($AJ$2:$AJ$9,CN30),"")</f>
        <v>#NAME?</v>
      </c>
      <c r="CO40" t="e">
        <f t="array" aca="1" ref="CO40" ca="1">IF(calculator!$I$5="",INDEX($AJ$2:$AJ$9,CO30),"")</f>
        <v>#NAME?</v>
      </c>
      <c r="CP40" t="e">
        <f t="array" aca="1" ref="CP40" ca="1">IF(calculator!$I$5="",INDEX($AJ$2:$AJ$9,CP30),"")</f>
        <v>#NAME?</v>
      </c>
      <c r="CQ40" t="e">
        <f t="array" aca="1" ref="CQ40" ca="1">IF(calculator!$I$5="",INDEX($AJ$2:$AJ$9,CQ30),"")</f>
        <v>#NAME?</v>
      </c>
      <c r="CR40" t="e">
        <f t="array" aca="1" ref="CR40" ca="1">IF(calculator!$I$5="",INDEX($AJ$2:$AJ$9,CR30),"")</f>
        <v>#NAME?</v>
      </c>
      <c r="CS40" t="e">
        <f t="array" aca="1" ref="CS40" ca="1">IF(calculator!$I$5="",INDEX($AJ$2:$AJ$9,CS30),"")</f>
        <v>#NAME?</v>
      </c>
      <c r="CT40" t="e">
        <f t="array" aca="1" ref="CT40" ca="1">IF(calculator!$I$5="",INDEX($AJ$2:$AJ$9,CT30),"")</f>
        <v>#NAME?</v>
      </c>
      <c r="CU40" t="e">
        <f t="array" aca="1" ref="CU40" ca="1">IF(calculator!$I$5="",INDEX($AJ$2:$AJ$9,CU30),"")</f>
        <v>#NAME?</v>
      </c>
      <c r="CV40" t="e">
        <f t="array" aca="1" ref="CV40" ca="1">IF(calculator!$I$5="",INDEX($AJ$2:$AJ$9,CV30),"")</f>
        <v>#NAME?</v>
      </c>
      <c r="CW40" t="e">
        <f t="array" aca="1" ref="CW40" ca="1">IF(calculator!$I$5="",INDEX($AJ$2:$AJ$9,CW30),"")</f>
        <v>#NAME?</v>
      </c>
      <c r="CX40" t="e">
        <f t="array" aca="1" ref="CX40" ca="1">IF(calculator!$I$5="",INDEX($AJ$2:$AJ$9,CX30),"")</f>
        <v>#NAME?</v>
      </c>
      <c r="CY40" t="e">
        <f t="array" aca="1" ref="CY40" ca="1">IF(calculator!$I$5="",INDEX($AJ$2:$AJ$9,CY30),"")</f>
        <v>#NAME?</v>
      </c>
      <c r="CZ40" t="e">
        <f t="array" aca="1" ref="CZ40" ca="1">IF(calculator!$I$5="",INDEX($AJ$2:$AJ$9,CZ30),"")</f>
        <v>#NAME?</v>
      </c>
      <c r="DA40" t="e">
        <f t="array" aca="1" ref="DA40" ca="1">IF(calculator!$I$5="",INDEX($AJ$2:$AJ$9,DA30),"")</f>
        <v>#NAME?</v>
      </c>
      <c r="DB40" t="e">
        <f t="array" aca="1" ref="DB40" ca="1">IF(calculator!$I$5="",INDEX($AJ$2:$AJ$9,DB30),"")</f>
        <v>#NAME?</v>
      </c>
      <c r="DC40" t="e">
        <f t="array" aca="1" ref="DC40" ca="1">IF(calculator!$I$5="",INDEX($AJ$2:$AJ$9,DC30),"")</f>
        <v>#NAME?</v>
      </c>
      <c r="DD40" t="e">
        <f t="array" aca="1" ref="DD40" ca="1">IF(calculator!$I$5="",INDEX($AJ$2:$AJ$9,DD30),"")</f>
        <v>#NAME?</v>
      </c>
      <c r="DE40" t="e">
        <f t="array" aca="1" ref="DE40" ca="1">IF(calculator!$I$5="",INDEX($AJ$2:$AJ$9,DE30),"")</f>
        <v>#NAME?</v>
      </c>
      <c r="DF40" t="e">
        <f t="array" aca="1" ref="DF40" ca="1">IF(calculator!$I$5="",INDEX($AJ$2:$AJ$9,DF30),"")</f>
        <v>#NAME?</v>
      </c>
      <c r="DG40" t="e">
        <f t="array" aca="1" ref="DG40" ca="1">IF(calculator!$I$5="",INDEX($AJ$2:$AJ$9,DG30),"")</f>
        <v>#NAME?</v>
      </c>
      <c r="DH40" t="e">
        <f t="array" aca="1" ref="DH40" ca="1">IF(calculator!$I$5="",INDEX($AJ$2:$AJ$9,DH30),"")</f>
        <v>#NAME?</v>
      </c>
      <c r="DI40" t="e">
        <f t="array" aca="1" ref="DI40" ca="1">IF(calculator!$I$5="",INDEX($AJ$2:$AJ$9,DI30),"")</f>
        <v>#NAME?</v>
      </c>
      <c r="DJ40" t="e">
        <f t="array" aca="1" ref="DJ40" ca="1">IF(calculator!$I$5="",INDEX($AJ$2:$AJ$9,DJ30),"")</f>
        <v>#NAME?</v>
      </c>
      <c r="DK40" t="e">
        <f t="array" aca="1" ref="DK40" ca="1">IF(calculator!$I$5="",INDEX($AJ$2:$AJ$9,DK30),"")</f>
        <v>#NAME?</v>
      </c>
      <c r="DL40" t="e">
        <f t="array" aca="1" ref="DL40" ca="1">IF(calculator!$I$5="",INDEX($AJ$2:$AJ$9,DL30),"")</f>
        <v>#NAME?</v>
      </c>
      <c r="DM40" t="e">
        <f t="array" aca="1" ref="DM40" ca="1">IF(calculator!$I$5="",INDEX($AJ$2:$AJ$9,DM30),"")</f>
        <v>#NAME?</v>
      </c>
      <c r="DN40" t="e">
        <f t="array" aca="1" ref="DN40" ca="1">IF(calculator!$I$5="",INDEX($AJ$2:$AJ$9,DN30),"")</f>
        <v>#NAME?</v>
      </c>
      <c r="DO40" t="e">
        <f t="array" aca="1" ref="DO40" ca="1">IF(calculator!$I$5="",INDEX($AJ$2:$AJ$9,DO30),"")</f>
        <v>#NAME?</v>
      </c>
      <c r="DP40" t="e">
        <f t="array" aca="1" ref="DP40" ca="1">IF(calculator!$I$5="",INDEX($AJ$2:$AJ$9,DP30),"")</f>
        <v>#NAME?</v>
      </c>
      <c r="DQ40" t="e">
        <f t="array" aca="1" ref="DQ40" ca="1">IF(calculator!$I$5="",INDEX($AJ$2:$AJ$9,DQ30),"")</f>
        <v>#NAME?</v>
      </c>
      <c r="DR40" t="e">
        <f t="array" aca="1" ref="DR40" ca="1">IF(calculator!$I$5="",INDEX($AJ$2:$AJ$9,DR30),"")</f>
        <v>#NAME?</v>
      </c>
      <c r="DS40" t="e">
        <f t="array" aca="1" ref="DS40" ca="1">IF(calculator!$I$5="",INDEX($AJ$2:$AJ$9,DS30),"")</f>
        <v>#NAME?</v>
      </c>
      <c r="DT40" t="e">
        <f t="array" aca="1" ref="DT40" ca="1">IF(calculator!$I$5="",INDEX($AJ$2:$AJ$9,DT30),"")</f>
        <v>#NAME?</v>
      </c>
      <c r="DU40" t="e">
        <f t="array" aca="1" ref="DU40" ca="1">IF(calculator!$I$5="",INDEX($AJ$2:$AJ$9,DU30),"")</f>
        <v>#NAME?</v>
      </c>
      <c r="DV40" t="e">
        <f t="array" aca="1" ref="DV40" ca="1">IF(calculator!$I$5="",INDEX($AJ$2:$AJ$9,DV30),"")</f>
        <v>#NAME?</v>
      </c>
      <c r="DW40" t="e">
        <f t="array" aca="1" ref="DW40" ca="1">IF(calculator!$I$5="",INDEX($AJ$2:$AJ$9,DW30),"")</f>
        <v>#NAME?</v>
      </c>
      <c r="DX40" t="e">
        <f t="array" aca="1" ref="DX40" ca="1">IF(calculator!$I$5="",INDEX($AJ$2:$AJ$9,DX30),"")</f>
        <v>#NAME?</v>
      </c>
      <c r="DY40" t="e">
        <f t="array" aca="1" ref="DY40" ca="1">IF(calculator!$I$5="",INDEX($AJ$2:$AJ$9,DY30),"")</f>
        <v>#NAME?</v>
      </c>
      <c r="DZ40" t="e">
        <f t="array" aca="1" ref="DZ40" ca="1">IF(calculator!$I$5="",INDEX($AJ$2:$AJ$9,DZ30),"")</f>
        <v>#NAME?</v>
      </c>
      <c r="EA40" t="e">
        <f t="array" aca="1" ref="EA40" ca="1">IF(calculator!$I$5="",INDEX($AJ$2:$AJ$9,EA30),"")</f>
        <v>#NAME?</v>
      </c>
      <c r="EB40" t="e">
        <f t="array" aca="1" ref="EB40" ca="1">IF(calculator!$I$5="",INDEX($AJ$2:$AJ$9,EB30),"")</f>
        <v>#NAME?</v>
      </c>
      <c r="EC40" t="e">
        <f t="array" aca="1" ref="EC40" ca="1">IF(calculator!$I$5="",INDEX($AJ$2:$AJ$9,EC30),"")</f>
        <v>#NAME?</v>
      </c>
      <c r="ED40" t="e">
        <f t="array" aca="1" ref="ED40" ca="1">IF(calculator!$I$5="",INDEX($AJ$2:$AJ$9,ED30),"")</f>
        <v>#NAME?</v>
      </c>
      <c r="EE40" t="e">
        <f t="array" aca="1" ref="EE40" ca="1">IF(calculator!$I$5="",INDEX($AJ$2:$AJ$9,EE30),"")</f>
        <v>#NAME?</v>
      </c>
      <c r="EF40" t="e">
        <f t="array" aca="1" ref="EF40" ca="1">IF(calculator!$I$5="",INDEX($AJ$2:$AJ$9,EF30),"")</f>
        <v>#NAME?</v>
      </c>
      <c r="EG40" t="e">
        <f t="array" aca="1" ref="EG40" ca="1">IF(calculator!$I$5="",INDEX($AJ$2:$AJ$9,EG30),"")</f>
        <v>#NAME?</v>
      </c>
      <c r="EH40" t="e">
        <f t="array" aca="1" ref="EH40" ca="1">IF(calculator!$I$5="",INDEX($AJ$2:$AJ$9,EH30),"")</f>
        <v>#NAME?</v>
      </c>
      <c r="EI40" t="e">
        <f t="array" aca="1" ref="EI40" ca="1">IF(calculator!$I$5="",INDEX($AJ$2:$AJ$9,EI30),"")</f>
        <v>#NAME?</v>
      </c>
      <c r="EJ40" t="e">
        <f t="array" aca="1" ref="EJ40" ca="1">IF(calculator!$I$5="",INDEX($AJ$2:$AJ$9,EJ30),"")</f>
        <v>#NAME?</v>
      </c>
      <c r="EK40" t="e">
        <f t="array" aca="1" ref="EK40" ca="1">IF(calculator!$I$5="",INDEX($AJ$2:$AJ$9,EK30),"")</f>
        <v>#NAME?</v>
      </c>
      <c r="EL40" t="e">
        <f t="array" aca="1" ref="EL40" ca="1">IF(calculator!$I$5="",INDEX($AJ$2:$AJ$9,EL30),"")</f>
        <v>#NAME?</v>
      </c>
      <c r="EM40" t="e">
        <f t="array" aca="1" ref="EM40" ca="1">IF(calculator!$I$5="",INDEX($AJ$2:$AJ$9,EM30),"")</f>
        <v>#NAME?</v>
      </c>
      <c r="EN40" t="e">
        <f t="array" aca="1" ref="EN40" ca="1">IF(calculator!$I$5="",INDEX($AJ$2:$AJ$9,EN30),"")</f>
        <v>#NAME?</v>
      </c>
      <c r="EO40" t="e">
        <f t="array" aca="1" ref="EO40" ca="1">IF(calculator!$I$5="",INDEX($AJ$2:$AJ$9,EO30),"")</f>
        <v>#NAME?</v>
      </c>
      <c r="EP40" t="e">
        <f t="array" aca="1" ref="EP40" ca="1">IF(calculator!$I$5="",INDEX($AJ$2:$AJ$9,EP30),"")</f>
        <v>#NAME?</v>
      </c>
      <c r="EQ40" t="e">
        <f t="array" aca="1" ref="EQ40" ca="1">IF(calculator!$I$5="",INDEX($AJ$2:$AJ$9,EQ30),"")</f>
        <v>#NAME?</v>
      </c>
      <c r="ER40" t="e">
        <f t="array" aca="1" ref="ER40" ca="1">IF(calculator!$I$5="",INDEX($AJ$2:$AJ$9,ER30),"")</f>
        <v>#NAME?</v>
      </c>
      <c r="ES40" t="e">
        <f t="array" aca="1" ref="ES40" ca="1">IF(calculator!$I$5="",INDEX($AJ$2:$AJ$9,ES30),"")</f>
        <v>#NAME?</v>
      </c>
      <c r="ET40" t="e">
        <f t="array" aca="1" ref="ET40" ca="1">IF(calculator!$I$5="",INDEX($AJ$2:$AJ$9,ET30),"")</f>
        <v>#NAME?</v>
      </c>
      <c r="EU40" t="e">
        <f t="array" aca="1" ref="EU40" ca="1">IF(calculator!$I$5="",INDEX($AJ$2:$AJ$9,EU30),"")</f>
        <v>#NAME?</v>
      </c>
      <c r="EV40" t="e">
        <f t="array" aca="1" ref="EV40" ca="1">IF(calculator!$I$5="",INDEX($AJ$2:$AJ$9,EV30),"")</f>
        <v>#NAME?</v>
      </c>
      <c r="EW40" t="e">
        <f t="array" aca="1" ref="EW40" ca="1">IF(calculator!$I$5="",INDEX($AJ$2:$AJ$9,EW30),"")</f>
        <v>#NAME?</v>
      </c>
      <c r="EX40" t="e">
        <f t="array" aca="1" ref="EX40" ca="1">IF(calculator!$I$5="",INDEX($AJ$2:$AJ$9,EX30),"")</f>
        <v>#NAME?</v>
      </c>
      <c r="EY40" t="e">
        <f t="array" aca="1" ref="EY40" ca="1">IF(calculator!$I$5="",INDEX($AJ$2:$AJ$9,EY30),"")</f>
        <v>#NAME?</v>
      </c>
      <c r="EZ40" t="e">
        <f t="array" aca="1" ref="EZ40" ca="1">IF(calculator!$I$5="",INDEX($AJ$2:$AJ$9,EZ30),"")</f>
        <v>#NAME?</v>
      </c>
      <c r="FA40" t="e">
        <f t="array" aca="1" ref="FA40" ca="1">IF(calculator!$I$5="",INDEX($AJ$2:$AJ$9,FA30),"")</f>
        <v>#NAME?</v>
      </c>
      <c r="FB40" t="e">
        <f t="array" aca="1" ref="FB40" ca="1">IF(calculator!$I$5="",INDEX($AJ$2:$AJ$9,FB30),"")</f>
        <v>#NAME?</v>
      </c>
    </row>
    <row r="41" spans="1:158">
      <c r="A41" s="80" t="str">
        <v>Dingo</v>
      </c>
      <c r="B41" s="142" t="e">
        <f ca="1"/>
        <v>#NAME?</v>
      </c>
      <c r="D41" s="23" t="s">
        <v>175</v>
      </c>
      <c r="E41" t="e">
        <f t="shared" ca="1" si="1"/>
        <v>#NAME?</v>
      </c>
      <c r="F41" s="143">
        <f t="array" ref="F41">IF(calculator!$I$5="",INDEX(VeryBigTable,MATCH(F$1,VeryBigTableHeroes,0),MATCH(INDEX(ChatList,MATCH($D41,ChatHeroList,0),1),VeryBigTableChatRow)),"")</f>
        <v>2</v>
      </c>
      <c r="G41" s="143">
        <f t="array" ref="G41">IF(calculator!$I$5="",INDEX(VeryBigTable,MATCH(G$1,VeryBigTableHeroes,0),MATCH(INDEX(ChatList,MATCH($D41,ChatHeroList,0),1),VeryBigTableChatRow)),"")</f>
        <v>-3</v>
      </c>
      <c r="H41" s="143">
        <f t="array" ref="H41">IF(calculator!$I$5="",INDEX(VeryBigTable,MATCH(H$1,VeryBigTableHeroes,0),MATCH(INDEX(ChatList,MATCH($D41,ChatHeroList,0),1),VeryBigTableChatRow)),"")</f>
        <v>-1</v>
      </c>
      <c r="I41" s="143">
        <f>IF(calculator!$I$5="",SUM(F41:H41),"")</f>
        <v>-2</v>
      </c>
      <c r="J41" s="23" t="s">
        <v>175</v>
      </c>
      <c r="K41" s="23" t="e">
        <f t="shared" ca="1" si="2"/>
        <v>#NAME?</v>
      </c>
      <c r="L41" s="23">
        <f t="array" ref="L41">IF(calculator!$I$5="",INDEX(VeryBigTable,MATCH(L$1,VeryBigTableHeroes,0),MATCH(INDEX(ChatList,MATCH($J41,ChatHeroList,0),2),VeryBigTableChatRow)),"")</f>
        <v>3</v>
      </c>
      <c r="M41" s="23">
        <f t="array" ref="M41">IF(calculator!$I$5="",INDEX(VeryBigTable,MATCH(M$1,VeryBigTableHeroes,0),MATCH(INDEX(ChatList,MATCH($J41,ChatHeroList,0),2),VeryBigTableChatRow)),"")</f>
        <v>1</v>
      </c>
      <c r="N41" s="23">
        <f t="array" ref="N41">IF(calculator!$I$5="",INDEX(VeryBigTable,MATCH(N$1,VeryBigTableHeroes,0),MATCH(INDEX(ChatList,MATCH($J41,ChatHeroList,0),2),VeryBigTableChatRow)),"")</f>
        <v>2</v>
      </c>
      <c r="O41" s="23">
        <f>IF(calculator!$I$5="",SUM(L41:N41),"")</f>
        <v>6</v>
      </c>
      <c r="P41" s="149" t="s">
        <v>124</v>
      </c>
      <c r="Q41" s="125" t="e">
        <f ca="1">_xludf.CONCAT(P41,"2")</f>
        <v>#NAME?</v>
      </c>
      <c r="R41" s="149">
        <f t="array" ref="R41">IF(calculator!$I$5="",INDEX(VeryBigTable,MATCH(R$1,VeryBigTableHeroes,0),MATCH(INDEX(ChatList,MATCH($P41,ChatHeroList,0),2),VeryBigTableChatRow)),"")</f>
        <v>-1</v>
      </c>
      <c r="S41" s="149">
        <f t="array" ref="S41">IF(calculator!$I$5="",INDEX(VeryBigTable,MATCH(S$1,VeryBigTableHeroes,0),MATCH(INDEX(ChatList,MATCH($P41,ChatHeroList,0),2),VeryBigTableChatRow)),"")</f>
        <v>-3</v>
      </c>
      <c r="T41" s="149">
        <f t="array" ref="T41">IF(calculator!$I$5="",INDEX(VeryBigTable,MATCH(T$1,VeryBigTableHeroes,0),MATCH(INDEX(ChatList,MATCH($P41,ChatHeroList,0),2),VeryBigTableChatRow)),"")</f>
        <v>1</v>
      </c>
      <c r="U41" s="149">
        <f>IF(calculator!$I$5="",SUM(R41:T41),"")</f>
        <v>-3</v>
      </c>
      <c r="AK41" t="e">
        <f t="array" aca="1" ref="AK41" ca="1">IF(calculator!$I$5="",INDEX($AJ$2:$AJ$9,AK31),"")</f>
        <v>#NAME?</v>
      </c>
      <c r="AL41" t="e">
        <f t="array" aca="1" ref="AL41" ca="1">IF(calculator!$I$5="",INDEX($AJ$2:$AJ$9,AL31),"")</f>
        <v>#NAME?</v>
      </c>
      <c r="AM41" t="e">
        <f t="array" aca="1" ref="AM41" ca="1">IF(calculator!$I$5="",INDEX($AJ$2:$AJ$9,AM31),"")</f>
        <v>#NAME?</v>
      </c>
      <c r="AN41" t="e">
        <f t="array" aca="1" ref="AN41" ca="1">IF(calculator!$I$5="",INDEX($AJ$2:$AJ$9,AN31),"")</f>
        <v>#NAME?</v>
      </c>
      <c r="AO41" t="e">
        <f t="array" aca="1" ref="AO41" ca="1">IF(calculator!$I$5="",INDEX($AJ$2:$AJ$9,AO31),"")</f>
        <v>#NAME?</v>
      </c>
      <c r="AP41" t="e">
        <f t="array" aca="1" ref="AP41" ca="1">IF(calculator!$I$5="",INDEX($AJ$2:$AJ$9,AP31),"")</f>
        <v>#NAME?</v>
      </c>
      <c r="AQ41" t="e">
        <f t="array" aca="1" ref="AQ41" ca="1">IF(calculator!$I$5="",INDEX($AJ$2:$AJ$9,AQ31),"")</f>
        <v>#NAME?</v>
      </c>
      <c r="AR41" t="e">
        <f t="array" aca="1" ref="AR41" ca="1">IF(calculator!$I$5="",INDEX($AJ$2:$AJ$9,AR31),"")</f>
        <v>#NAME?</v>
      </c>
      <c r="AS41" t="e">
        <f t="array" aca="1" ref="AS41" ca="1">IF(calculator!$I$5="",INDEX($AJ$2:$AJ$9,AS31),"")</f>
        <v>#NAME?</v>
      </c>
      <c r="AT41" t="e">
        <f t="array" aca="1" ref="AT41" ca="1">IF(calculator!$I$5="",INDEX($AJ$2:$AJ$9,AT31),"")</f>
        <v>#NAME?</v>
      </c>
      <c r="AU41" t="e">
        <f t="array" aca="1" ref="AU41" ca="1">IF(calculator!$I$5="",INDEX($AJ$2:$AJ$9,AU31),"")</f>
        <v>#NAME?</v>
      </c>
      <c r="AV41" t="e">
        <f t="array" aca="1" ref="AV41" ca="1">IF(calculator!$I$5="",INDEX($AJ$2:$AJ$9,AV31),"")</f>
        <v>#NAME?</v>
      </c>
      <c r="AW41" t="e">
        <f t="array" aca="1" ref="AW41" ca="1">IF(calculator!$I$5="",INDEX($AJ$2:$AJ$9,AW31),"")</f>
        <v>#NAME?</v>
      </c>
      <c r="AX41" t="e">
        <f t="array" aca="1" ref="AX41" ca="1">IF(calculator!$I$5="",INDEX($AJ$2:$AJ$9,AX31),"")</f>
        <v>#NAME?</v>
      </c>
      <c r="AY41" t="e">
        <f t="array" aca="1" ref="AY41" ca="1">IF(calculator!$I$5="",INDEX($AJ$2:$AJ$9,AY31),"")</f>
        <v>#NAME?</v>
      </c>
      <c r="AZ41" t="e">
        <f t="array" aca="1" ref="AZ41" ca="1">IF(calculator!$I$5="",INDEX($AJ$2:$AJ$9,AZ31),"")</f>
        <v>#NAME?</v>
      </c>
      <c r="BA41" t="e">
        <f t="array" aca="1" ref="BA41" ca="1">IF(calculator!$I$5="",INDEX($AJ$2:$AJ$9,BA31),"")</f>
        <v>#NAME?</v>
      </c>
      <c r="BB41" t="e">
        <f t="array" aca="1" ref="BB41" ca="1">IF(calculator!$I$5="",INDEX($AJ$2:$AJ$9,BB31),"")</f>
        <v>#NAME?</v>
      </c>
      <c r="BC41" t="e">
        <f t="array" aca="1" ref="BC41" ca="1">IF(calculator!$I$5="",INDEX($AJ$2:$AJ$9,BC31),"")</f>
        <v>#NAME?</v>
      </c>
      <c r="BD41" t="e">
        <f t="array" aca="1" ref="BD41" ca="1">IF(calculator!$I$5="",INDEX($AJ$2:$AJ$9,BD31),"")</f>
        <v>#NAME?</v>
      </c>
      <c r="BE41" t="e">
        <f t="array" aca="1" ref="BE41" ca="1">IF(calculator!$I$5="",INDEX($AJ$2:$AJ$9,BE31),"")</f>
        <v>#NAME?</v>
      </c>
      <c r="BF41" t="e">
        <f t="array" aca="1" ref="BF41" ca="1">IF(calculator!$I$5="",INDEX($AJ$2:$AJ$9,BF31),"")</f>
        <v>#NAME?</v>
      </c>
      <c r="BG41" t="e">
        <f t="array" aca="1" ref="BG41" ca="1">IF(calculator!$I$5="",INDEX($AJ$2:$AJ$9,BG31),"")</f>
        <v>#NAME?</v>
      </c>
      <c r="BH41" t="e">
        <f t="array" aca="1" ref="BH41" ca="1">IF(calculator!$I$5="",INDEX($AJ$2:$AJ$9,BH31),"")</f>
        <v>#NAME?</v>
      </c>
      <c r="BI41" t="e">
        <f t="array" aca="1" ref="BI41" ca="1">IF(calculator!$I$5="",INDEX($AJ$2:$AJ$9,BI31),"")</f>
        <v>#NAME?</v>
      </c>
      <c r="BJ41" t="e">
        <f t="array" aca="1" ref="BJ41" ca="1">IF(calculator!$I$5="",INDEX($AJ$2:$AJ$9,BJ31),"")</f>
        <v>#NAME?</v>
      </c>
      <c r="BK41" t="e">
        <f t="array" aca="1" ref="BK41" ca="1">IF(calculator!$I$5="",INDEX($AJ$2:$AJ$9,BK31),"")</f>
        <v>#NAME?</v>
      </c>
      <c r="BL41" t="e">
        <f t="array" aca="1" ref="BL41" ca="1">IF(calculator!$I$5="",INDEX($AJ$2:$AJ$9,BL31),"")</f>
        <v>#NAME?</v>
      </c>
      <c r="BM41" t="e">
        <f t="array" aca="1" ref="BM41" ca="1">IF(calculator!$I$5="",INDEX($AJ$2:$AJ$9,BM31),"")</f>
        <v>#NAME?</v>
      </c>
      <c r="BN41" t="e">
        <f t="array" aca="1" ref="BN41" ca="1">IF(calculator!$I$5="",INDEX($AJ$2:$AJ$9,BN31),"")</f>
        <v>#NAME?</v>
      </c>
      <c r="BO41" t="e">
        <f t="array" aca="1" ref="BO41" ca="1">IF(calculator!$I$5="",INDEX($AJ$2:$AJ$9,BO31),"")</f>
        <v>#NAME?</v>
      </c>
      <c r="BP41" t="e">
        <f t="array" aca="1" ref="BP41" ca="1">IF(calculator!$I$5="",INDEX($AJ$2:$AJ$9,BP31),"")</f>
        <v>#NAME?</v>
      </c>
      <c r="BQ41" t="e">
        <f t="array" aca="1" ref="BQ41" ca="1">IF(calculator!$I$5="",INDEX($AJ$2:$AJ$9,BQ31),"")</f>
        <v>#NAME?</v>
      </c>
      <c r="BR41" t="e">
        <f t="array" aca="1" ref="BR41" ca="1">IF(calculator!$I$5="",INDEX($AJ$2:$AJ$9,BR31),"")</f>
        <v>#NAME?</v>
      </c>
      <c r="BS41" t="e">
        <f t="array" aca="1" ref="BS41" ca="1">IF(calculator!$I$5="",INDEX($AJ$2:$AJ$9,BS31),"")</f>
        <v>#NAME?</v>
      </c>
      <c r="BT41" t="e">
        <f t="array" aca="1" ref="BT41" ca="1">IF(calculator!$I$5="",INDEX($AJ$2:$AJ$9,BT31),"")</f>
        <v>#NAME?</v>
      </c>
      <c r="BU41" t="e">
        <f t="array" aca="1" ref="BU41" ca="1">IF(calculator!$I$5="",INDEX($AJ$2:$AJ$9,BU31),"")</f>
        <v>#NAME?</v>
      </c>
      <c r="BV41" t="e">
        <f t="array" aca="1" ref="BV41" ca="1">IF(calculator!$I$5="",INDEX($AJ$2:$AJ$9,BV31),"")</f>
        <v>#NAME?</v>
      </c>
      <c r="BW41" t="e">
        <f t="array" aca="1" ref="BW41" ca="1">IF(calculator!$I$5="",INDEX($AJ$2:$AJ$9,BW31),"")</f>
        <v>#NAME?</v>
      </c>
      <c r="BX41" t="e">
        <f t="array" aca="1" ref="BX41" ca="1">IF(calculator!$I$5="",INDEX($AJ$2:$AJ$9,BX31),"")</f>
        <v>#NAME?</v>
      </c>
      <c r="BY41" t="e">
        <f t="array" aca="1" ref="BY41" ca="1">IF(calculator!$I$5="",INDEX($AJ$2:$AJ$9,BY31),"")</f>
        <v>#NAME?</v>
      </c>
      <c r="BZ41" t="e">
        <f t="array" aca="1" ref="BZ41" ca="1">IF(calculator!$I$5="",INDEX($AJ$2:$AJ$9,BZ31),"")</f>
        <v>#NAME?</v>
      </c>
      <c r="CA41" t="e">
        <f t="array" aca="1" ref="CA41" ca="1">IF(calculator!$I$5="",INDEX($AJ$2:$AJ$9,CA31),"")</f>
        <v>#NAME?</v>
      </c>
      <c r="CB41" t="e">
        <f t="array" aca="1" ref="CB41" ca="1">IF(calculator!$I$5="",INDEX($AJ$2:$AJ$9,CB31),"")</f>
        <v>#NAME?</v>
      </c>
      <c r="CC41" t="e">
        <f t="array" aca="1" ref="CC41" ca="1">IF(calculator!$I$5="",INDEX($AJ$2:$AJ$9,CC31),"")</f>
        <v>#NAME?</v>
      </c>
      <c r="CD41" t="e">
        <f t="array" aca="1" ref="CD41" ca="1">IF(calculator!$I$5="",INDEX($AJ$2:$AJ$9,CD31),"")</f>
        <v>#NAME?</v>
      </c>
      <c r="CE41" t="e">
        <f t="array" aca="1" ref="CE41" ca="1">IF(calculator!$I$5="",INDEX($AJ$2:$AJ$9,CE31),"")</f>
        <v>#NAME?</v>
      </c>
      <c r="CF41" t="e">
        <f t="array" aca="1" ref="CF41" ca="1">IF(calculator!$I$5="",INDEX($AJ$2:$AJ$9,CF31),"")</f>
        <v>#NAME?</v>
      </c>
      <c r="CG41" t="e">
        <f t="array" aca="1" ref="CG41" ca="1">IF(calculator!$I$5="",INDEX($AJ$2:$AJ$9,CG31),"")</f>
        <v>#NAME?</v>
      </c>
      <c r="CH41" t="e">
        <f t="array" aca="1" ref="CH41" ca="1">IF(calculator!$I$5="",INDEX($AJ$2:$AJ$9,CH31),"")</f>
        <v>#NAME?</v>
      </c>
      <c r="CI41" t="e">
        <f t="array" aca="1" ref="CI41" ca="1">IF(calculator!$I$5="",INDEX($AJ$2:$AJ$9,CI31),"")</f>
        <v>#NAME?</v>
      </c>
      <c r="CJ41" t="e">
        <f t="array" aca="1" ref="CJ41" ca="1">IF(calculator!$I$5="",INDEX($AJ$2:$AJ$9,CJ31),"")</f>
        <v>#NAME?</v>
      </c>
      <c r="CK41" t="e">
        <f t="array" aca="1" ref="CK41" ca="1">IF(calculator!$I$5="",INDEX($AJ$2:$AJ$9,CK31),"")</f>
        <v>#NAME?</v>
      </c>
      <c r="CL41" t="e">
        <f t="array" aca="1" ref="CL41" ca="1">IF(calculator!$I$5="",INDEX($AJ$2:$AJ$9,CL31),"")</f>
        <v>#NAME?</v>
      </c>
      <c r="CM41" t="e">
        <f t="array" aca="1" ref="CM41" ca="1">IF(calculator!$I$5="",INDEX($AJ$2:$AJ$9,CM31),"")</f>
        <v>#NAME?</v>
      </c>
      <c r="CN41" t="e">
        <f t="array" aca="1" ref="CN41" ca="1">IF(calculator!$I$5="",INDEX($AJ$2:$AJ$9,CN31),"")</f>
        <v>#NAME?</v>
      </c>
      <c r="CO41" t="e">
        <f t="array" aca="1" ref="CO41" ca="1">IF(calculator!$I$5="",INDEX($AJ$2:$AJ$9,CO31),"")</f>
        <v>#NAME?</v>
      </c>
      <c r="CP41" t="e">
        <f t="array" aca="1" ref="CP41" ca="1">IF(calculator!$I$5="",INDEX($AJ$2:$AJ$9,CP31),"")</f>
        <v>#NAME?</v>
      </c>
      <c r="CQ41" t="e">
        <f t="array" aca="1" ref="CQ41" ca="1">IF(calculator!$I$5="",INDEX($AJ$2:$AJ$9,CQ31),"")</f>
        <v>#NAME?</v>
      </c>
      <c r="CR41" t="e">
        <f t="array" aca="1" ref="CR41" ca="1">IF(calculator!$I$5="",INDEX($AJ$2:$AJ$9,CR31),"")</f>
        <v>#NAME?</v>
      </c>
      <c r="CS41" t="e">
        <f t="array" aca="1" ref="CS41" ca="1">IF(calculator!$I$5="",INDEX($AJ$2:$AJ$9,CS31),"")</f>
        <v>#NAME?</v>
      </c>
      <c r="CT41" t="e">
        <f t="array" aca="1" ref="CT41" ca="1">IF(calculator!$I$5="",INDEX($AJ$2:$AJ$9,CT31),"")</f>
        <v>#NAME?</v>
      </c>
      <c r="CU41" t="e">
        <f t="array" aca="1" ref="CU41" ca="1">IF(calculator!$I$5="",INDEX($AJ$2:$AJ$9,CU31),"")</f>
        <v>#NAME?</v>
      </c>
      <c r="CV41" t="e">
        <f t="array" aca="1" ref="CV41" ca="1">IF(calculator!$I$5="",INDEX($AJ$2:$AJ$9,CV31),"")</f>
        <v>#NAME?</v>
      </c>
      <c r="CW41" t="e">
        <f t="array" aca="1" ref="CW41" ca="1">IF(calculator!$I$5="",INDEX($AJ$2:$AJ$9,CW31),"")</f>
        <v>#NAME?</v>
      </c>
      <c r="CX41" t="e">
        <f t="array" aca="1" ref="CX41" ca="1">IF(calculator!$I$5="",INDEX($AJ$2:$AJ$9,CX31),"")</f>
        <v>#NAME?</v>
      </c>
      <c r="CY41" t="e">
        <f t="array" aca="1" ref="CY41" ca="1">IF(calculator!$I$5="",INDEX($AJ$2:$AJ$9,CY31),"")</f>
        <v>#NAME?</v>
      </c>
      <c r="CZ41" t="e">
        <f t="array" aca="1" ref="CZ41" ca="1">IF(calculator!$I$5="",INDEX($AJ$2:$AJ$9,CZ31),"")</f>
        <v>#NAME?</v>
      </c>
      <c r="DA41" t="e">
        <f t="array" aca="1" ref="DA41" ca="1">IF(calculator!$I$5="",INDEX($AJ$2:$AJ$9,DA31),"")</f>
        <v>#NAME?</v>
      </c>
      <c r="DB41" t="e">
        <f t="array" aca="1" ref="DB41" ca="1">IF(calculator!$I$5="",INDEX($AJ$2:$AJ$9,DB31),"")</f>
        <v>#NAME?</v>
      </c>
      <c r="DC41" t="e">
        <f t="array" aca="1" ref="DC41" ca="1">IF(calculator!$I$5="",INDEX($AJ$2:$AJ$9,DC31),"")</f>
        <v>#NAME?</v>
      </c>
      <c r="DD41" t="e">
        <f t="array" aca="1" ref="DD41" ca="1">IF(calculator!$I$5="",INDEX($AJ$2:$AJ$9,DD31),"")</f>
        <v>#NAME?</v>
      </c>
      <c r="DE41" t="e">
        <f t="array" aca="1" ref="DE41" ca="1">IF(calculator!$I$5="",INDEX($AJ$2:$AJ$9,DE31),"")</f>
        <v>#NAME?</v>
      </c>
      <c r="DF41" t="e">
        <f t="array" aca="1" ref="DF41" ca="1">IF(calculator!$I$5="",INDEX($AJ$2:$AJ$9,DF31),"")</f>
        <v>#NAME?</v>
      </c>
      <c r="DG41" t="e">
        <f t="array" aca="1" ref="DG41" ca="1">IF(calculator!$I$5="",INDEX($AJ$2:$AJ$9,DG31),"")</f>
        <v>#NAME?</v>
      </c>
      <c r="DH41" t="e">
        <f t="array" aca="1" ref="DH41" ca="1">IF(calculator!$I$5="",INDEX($AJ$2:$AJ$9,DH31),"")</f>
        <v>#NAME?</v>
      </c>
      <c r="DI41" t="e">
        <f t="array" aca="1" ref="DI41" ca="1">IF(calculator!$I$5="",INDEX($AJ$2:$AJ$9,DI31),"")</f>
        <v>#NAME?</v>
      </c>
      <c r="DJ41" t="e">
        <f t="array" aca="1" ref="DJ41" ca="1">IF(calculator!$I$5="",INDEX($AJ$2:$AJ$9,DJ31),"")</f>
        <v>#NAME?</v>
      </c>
      <c r="DK41" t="e">
        <f t="array" aca="1" ref="DK41" ca="1">IF(calculator!$I$5="",INDEX($AJ$2:$AJ$9,DK31),"")</f>
        <v>#NAME?</v>
      </c>
      <c r="DL41" t="e">
        <f t="array" aca="1" ref="DL41" ca="1">IF(calculator!$I$5="",INDEX($AJ$2:$AJ$9,DL31),"")</f>
        <v>#NAME?</v>
      </c>
      <c r="DM41" t="e">
        <f t="array" aca="1" ref="DM41" ca="1">IF(calculator!$I$5="",INDEX($AJ$2:$AJ$9,DM31),"")</f>
        <v>#NAME?</v>
      </c>
      <c r="DN41" t="e">
        <f t="array" aca="1" ref="DN41" ca="1">IF(calculator!$I$5="",INDEX($AJ$2:$AJ$9,DN31),"")</f>
        <v>#NAME?</v>
      </c>
      <c r="DO41" t="e">
        <f t="array" aca="1" ref="DO41" ca="1">IF(calculator!$I$5="",INDEX($AJ$2:$AJ$9,DO31),"")</f>
        <v>#NAME?</v>
      </c>
      <c r="DP41" t="e">
        <f t="array" aca="1" ref="DP41" ca="1">IF(calculator!$I$5="",INDEX($AJ$2:$AJ$9,DP31),"")</f>
        <v>#NAME?</v>
      </c>
      <c r="DQ41" t="e">
        <f t="array" aca="1" ref="DQ41" ca="1">IF(calculator!$I$5="",INDEX($AJ$2:$AJ$9,DQ31),"")</f>
        <v>#NAME?</v>
      </c>
      <c r="DR41" t="e">
        <f t="array" aca="1" ref="DR41" ca="1">IF(calculator!$I$5="",INDEX($AJ$2:$AJ$9,DR31),"")</f>
        <v>#NAME?</v>
      </c>
      <c r="DS41" t="e">
        <f t="array" aca="1" ref="DS41" ca="1">IF(calculator!$I$5="",INDEX($AJ$2:$AJ$9,DS31),"")</f>
        <v>#NAME?</v>
      </c>
      <c r="DT41" t="e">
        <f t="array" aca="1" ref="DT41" ca="1">IF(calculator!$I$5="",INDEX($AJ$2:$AJ$9,DT31),"")</f>
        <v>#NAME?</v>
      </c>
      <c r="DU41" t="e">
        <f t="array" aca="1" ref="DU41" ca="1">IF(calculator!$I$5="",INDEX($AJ$2:$AJ$9,DU31),"")</f>
        <v>#NAME?</v>
      </c>
      <c r="DV41" t="e">
        <f t="array" aca="1" ref="DV41" ca="1">IF(calculator!$I$5="",INDEX($AJ$2:$AJ$9,DV31),"")</f>
        <v>#NAME?</v>
      </c>
      <c r="DW41" t="e">
        <f t="array" aca="1" ref="DW41" ca="1">IF(calculator!$I$5="",INDEX($AJ$2:$AJ$9,DW31),"")</f>
        <v>#NAME?</v>
      </c>
      <c r="DX41" t="e">
        <f t="array" aca="1" ref="DX41" ca="1">IF(calculator!$I$5="",INDEX($AJ$2:$AJ$9,DX31),"")</f>
        <v>#NAME?</v>
      </c>
      <c r="DY41" t="e">
        <f t="array" aca="1" ref="DY41" ca="1">IF(calculator!$I$5="",INDEX($AJ$2:$AJ$9,DY31),"")</f>
        <v>#NAME?</v>
      </c>
      <c r="DZ41" t="e">
        <f t="array" aca="1" ref="DZ41" ca="1">IF(calculator!$I$5="",INDEX($AJ$2:$AJ$9,DZ31),"")</f>
        <v>#NAME?</v>
      </c>
      <c r="EA41" t="e">
        <f t="array" aca="1" ref="EA41" ca="1">IF(calculator!$I$5="",INDEX($AJ$2:$AJ$9,EA31),"")</f>
        <v>#NAME?</v>
      </c>
      <c r="EB41" t="e">
        <f t="array" aca="1" ref="EB41" ca="1">IF(calculator!$I$5="",INDEX($AJ$2:$AJ$9,EB31),"")</f>
        <v>#NAME?</v>
      </c>
      <c r="EC41" t="e">
        <f t="array" aca="1" ref="EC41" ca="1">IF(calculator!$I$5="",INDEX($AJ$2:$AJ$9,EC31),"")</f>
        <v>#NAME?</v>
      </c>
      <c r="ED41" t="e">
        <f t="array" aca="1" ref="ED41" ca="1">IF(calculator!$I$5="",INDEX($AJ$2:$AJ$9,ED31),"")</f>
        <v>#NAME?</v>
      </c>
      <c r="EE41" t="e">
        <f t="array" aca="1" ref="EE41" ca="1">IF(calculator!$I$5="",INDEX($AJ$2:$AJ$9,EE31),"")</f>
        <v>#NAME?</v>
      </c>
      <c r="EF41" t="e">
        <f t="array" aca="1" ref="EF41" ca="1">IF(calculator!$I$5="",INDEX($AJ$2:$AJ$9,EF31),"")</f>
        <v>#NAME?</v>
      </c>
      <c r="EG41" t="e">
        <f t="array" aca="1" ref="EG41" ca="1">IF(calculator!$I$5="",INDEX($AJ$2:$AJ$9,EG31),"")</f>
        <v>#NAME?</v>
      </c>
      <c r="EH41" t="e">
        <f t="array" aca="1" ref="EH41" ca="1">IF(calculator!$I$5="",INDEX($AJ$2:$AJ$9,EH31),"")</f>
        <v>#NAME?</v>
      </c>
      <c r="EI41" t="e">
        <f t="array" aca="1" ref="EI41" ca="1">IF(calculator!$I$5="",INDEX($AJ$2:$AJ$9,EI31),"")</f>
        <v>#NAME?</v>
      </c>
      <c r="EJ41" t="e">
        <f t="array" aca="1" ref="EJ41" ca="1">IF(calculator!$I$5="",INDEX($AJ$2:$AJ$9,EJ31),"")</f>
        <v>#NAME?</v>
      </c>
      <c r="EK41" t="e">
        <f t="array" aca="1" ref="EK41" ca="1">IF(calculator!$I$5="",INDEX($AJ$2:$AJ$9,EK31),"")</f>
        <v>#NAME?</v>
      </c>
      <c r="EL41" t="e">
        <f t="array" aca="1" ref="EL41" ca="1">IF(calculator!$I$5="",INDEX($AJ$2:$AJ$9,EL31),"")</f>
        <v>#NAME?</v>
      </c>
      <c r="EM41" t="e">
        <f t="array" aca="1" ref="EM41" ca="1">IF(calculator!$I$5="",INDEX($AJ$2:$AJ$9,EM31),"")</f>
        <v>#NAME?</v>
      </c>
      <c r="EN41" t="e">
        <f t="array" aca="1" ref="EN41" ca="1">IF(calculator!$I$5="",INDEX($AJ$2:$AJ$9,EN31),"")</f>
        <v>#NAME?</v>
      </c>
      <c r="EO41" t="e">
        <f t="array" aca="1" ref="EO41" ca="1">IF(calculator!$I$5="",INDEX($AJ$2:$AJ$9,EO31),"")</f>
        <v>#NAME?</v>
      </c>
      <c r="EP41" t="e">
        <f t="array" aca="1" ref="EP41" ca="1">IF(calculator!$I$5="",INDEX($AJ$2:$AJ$9,EP31),"")</f>
        <v>#NAME?</v>
      </c>
      <c r="EQ41" t="e">
        <f t="array" aca="1" ref="EQ41" ca="1">IF(calculator!$I$5="",INDEX($AJ$2:$AJ$9,EQ31),"")</f>
        <v>#NAME?</v>
      </c>
      <c r="ER41" t="e">
        <f t="array" aca="1" ref="ER41" ca="1">IF(calculator!$I$5="",INDEX($AJ$2:$AJ$9,ER31),"")</f>
        <v>#NAME?</v>
      </c>
      <c r="ES41" t="e">
        <f t="array" aca="1" ref="ES41" ca="1">IF(calculator!$I$5="",INDEX($AJ$2:$AJ$9,ES31),"")</f>
        <v>#NAME?</v>
      </c>
      <c r="ET41" t="e">
        <f t="array" aca="1" ref="ET41" ca="1">IF(calculator!$I$5="",INDEX($AJ$2:$AJ$9,ET31),"")</f>
        <v>#NAME?</v>
      </c>
      <c r="EU41" t="e">
        <f t="array" aca="1" ref="EU41" ca="1">IF(calculator!$I$5="",INDEX($AJ$2:$AJ$9,EU31),"")</f>
        <v>#NAME?</v>
      </c>
      <c r="EV41" t="e">
        <f t="array" aca="1" ref="EV41" ca="1">IF(calculator!$I$5="",INDEX($AJ$2:$AJ$9,EV31),"")</f>
        <v>#NAME?</v>
      </c>
      <c r="EW41" t="e">
        <f t="array" aca="1" ref="EW41" ca="1">IF(calculator!$I$5="",INDEX($AJ$2:$AJ$9,EW31),"")</f>
        <v>#NAME?</v>
      </c>
      <c r="EX41" t="e">
        <f t="array" aca="1" ref="EX41" ca="1">IF(calculator!$I$5="",INDEX($AJ$2:$AJ$9,EX31),"")</f>
        <v>#NAME?</v>
      </c>
      <c r="EY41" t="e">
        <f t="array" aca="1" ref="EY41" ca="1">IF(calculator!$I$5="",INDEX($AJ$2:$AJ$9,EY31),"")</f>
        <v>#NAME?</v>
      </c>
      <c r="EZ41" t="e">
        <f t="array" aca="1" ref="EZ41" ca="1">IF(calculator!$I$5="",INDEX($AJ$2:$AJ$9,EZ31),"")</f>
        <v>#NAME?</v>
      </c>
      <c r="FA41" t="e">
        <f t="array" aca="1" ref="FA41" ca="1">IF(calculator!$I$5="",INDEX($AJ$2:$AJ$9,FA31),"")</f>
        <v>#NAME?</v>
      </c>
      <c r="FB41" t="e">
        <f t="array" aca="1" ref="FB41" ca="1">IF(calculator!$I$5="",INDEX($AJ$2:$AJ$9,FB31),"")</f>
        <v>#NAME?</v>
      </c>
    </row>
    <row r="42" spans="1:158">
      <c r="A42" s="80" t="str">
        <v>Dominiel</v>
      </c>
      <c r="B42" s="142" t="e">
        <f ca="1"/>
        <v>#NAME?</v>
      </c>
      <c r="D42" s="23" t="s">
        <v>122</v>
      </c>
      <c r="E42" t="e">
        <f t="shared" ca="1" si="1"/>
        <v>#NAME?</v>
      </c>
      <c r="F42" s="143">
        <f t="array" ref="F42">IF(calculator!$I$5="",INDEX(VeryBigTable,MATCH(F$1,VeryBigTableHeroes,0),MATCH(INDEX(ChatList,MATCH($D42,ChatHeroList,0),1),VeryBigTableChatRow)),"")</f>
        <v>-1</v>
      </c>
      <c r="G42" s="143">
        <f t="array" ref="G42">IF(calculator!$I$5="",INDEX(VeryBigTable,MATCH(G$1,VeryBigTableHeroes,0),MATCH(INDEX(ChatList,MATCH($D42,ChatHeroList,0),1),VeryBigTableChatRow)),"")</f>
        <v>-3</v>
      </c>
      <c r="H42" s="143">
        <f t="array" ref="H42">IF(calculator!$I$5="",INDEX(VeryBigTable,MATCH(H$1,VeryBigTableHeroes,0),MATCH(INDEX(ChatList,MATCH($D42,ChatHeroList,0),1),VeryBigTableChatRow)),"")</f>
        <v>1</v>
      </c>
      <c r="I42" s="143">
        <f>IF(calculator!$I$5="",SUM(F42:H42),"")</f>
        <v>-3</v>
      </c>
      <c r="J42" s="23" t="s">
        <v>122</v>
      </c>
      <c r="K42" s="23" t="e">
        <f t="shared" ca="1" si="2"/>
        <v>#NAME?</v>
      </c>
      <c r="L42" s="23">
        <f t="array" ref="L42">IF(calculator!$I$5="",INDEX(VeryBigTable,MATCH(L$1,VeryBigTableHeroes,0),MATCH(INDEX(ChatList,MATCH($J42,ChatHeroList,0),2),VeryBigTableChatRow)),"")</f>
        <v>7</v>
      </c>
      <c r="M42" s="23">
        <f t="array" ref="M42">IF(calculator!$I$5="",INDEX(VeryBigTable,MATCH(M$1,VeryBigTableHeroes,0),MATCH(INDEX(ChatList,MATCH($J42,ChatHeroList,0),2),VeryBigTableChatRow)),"")</f>
        <v>5</v>
      </c>
      <c r="N42" s="23">
        <f t="array" ref="N42">IF(calculator!$I$5="",INDEX(VeryBigTable,MATCH(N$1,VeryBigTableHeroes,0),MATCH(INDEX(ChatList,MATCH($J42,ChatHeroList,0),2),VeryBigTableChatRow)),"")</f>
        <v>3</v>
      </c>
      <c r="O42" s="23">
        <f>IF(calculator!$I$5="",SUM(L42:N42),"")</f>
        <v>15</v>
      </c>
      <c r="P42" s="149" t="s">
        <v>178</v>
      </c>
      <c r="Q42" s="125" t="e">
        <f ca="1">_xludf.CONCAT(P42,"1")</f>
        <v>#NAME?</v>
      </c>
      <c r="R42" s="149">
        <f t="array" ref="R42">IF(calculator!$I$5="",INDEX(VeryBigTable,MATCH(R$1,VeryBigTableHeroes,0),MATCH(INDEX(ChatList,MATCH($P42,ChatHeroList,0),1),VeryBigTableChatRow)),"")</f>
        <v>7</v>
      </c>
      <c r="S42" s="149">
        <f t="array" ref="S42">IF(calculator!$I$5="",INDEX(VeryBigTable,MATCH(S$1,VeryBigTableHeroes,0),MATCH(INDEX(ChatList,MATCH($P42,ChatHeroList,0),1),VeryBigTableChatRow)),"")</f>
        <v>5</v>
      </c>
      <c r="T42" s="149">
        <f t="array" ref="T42">IF(calculator!$I$5="",INDEX(VeryBigTable,MATCH(T$1,VeryBigTableHeroes,0),MATCH(INDEX(ChatList,MATCH($P42,ChatHeroList,0),1),VeryBigTableChatRow)),"")</f>
        <v>3</v>
      </c>
      <c r="U42" s="149">
        <f>IF(calculator!$I$5="",SUM(R42:T42),"")</f>
        <v>15</v>
      </c>
      <c r="AJ42" s="1" t="s">
        <v>589</v>
      </c>
      <c r="AK42" t="e">
        <f ca="1">IF(calculator!$I$5="",AK33=AK32,"")</f>
        <v>#NAME?</v>
      </c>
      <c r="AL42" t="e">
        <f ca="1">IF(calculator!$I$5="",AL33=AL32,"")</f>
        <v>#NAME?</v>
      </c>
      <c r="AM42" t="e">
        <f ca="1">IF(calculator!$I$5="",AM33=AM32,"")</f>
        <v>#NAME?</v>
      </c>
      <c r="AN42" t="e">
        <f ca="1">IF(calculator!$I$5="",AN33=AN32,"")</f>
        <v>#NAME?</v>
      </c>
      <c r="AO42" t="e">
        <f ca="1">IF(calculator!$I$5="",AO33=AO32,"")</f>
        <v>#NAME?</v>
      </c>
      <c r="AP42" t="e">
        <f ca="1">IF(calculator!$I$5="",AP33=AP32,"")</f>
        <v>#NAME?</v>
      </c>
      <c r="AQ42" t="e">
        <f ca="1">IF(calculator!$I$5="",AQ33=AQ32,"")</f>
        <v>#NAME?</v>
      </c>
      <c r="AR42" t="e">
        <f ca="1">IF(calculator!$I$5="",AR33=AR32,"")</f>
        <v>#NAME?</v>
      </c>
      <c r="AS42" t="e">
        <f ca="1">IF(calculator!$I$5="",AS33=AS32,"")</f>
        <v>#NAME?</v>
      </c>
      <c r="AT42" t="e">
        <f ca="1">IF(calculator!$I$5="",AT33=AT32,"")</f>
        <v>#NAME?</v>
      </c>
      <c r="AU42" t="e">
        <f ca="1">IF(calculator!$I$5="",AU33=AU32,"")</f>
        <v>#NAME?</v>
      </c>
      <c r="AV42" t="e">
        <f ca="1">IF(calculator!$I$5="",AV33=AV32,"")</f>
        <v>#NAME?</v>
      </c>
      <c r="AW42" t="e">
        <f ca="1">IF(calculator!$I$5="",AW33=AW32,"")</f>
        <v>#NAME?</v>
      </c>
      <c r="AX42" t="e">
        <f ca="1">IF(calculator!$I$5="",AX33=AX32,"")</f>
        <v>#NAME?</v>
      </c>
      <c r="AY42" t="e">
        <f ca="1">IF(calculator!$I$5="",AY33=AY32,"")</f>
        <v>#NAME?</v>
      </c>
      <c r="AZ42" t="e">
        <f ca="1">IF(calculator!$I$5="",AZ33=AZ32,"")</f>
        <v>#NAME?</v>
      </c>
      <c r="BA42" t="e">
        <f ca="1">IF(calculator!$I$5="",BA33=BA32,"")</f>
        <v>#NAME?</v>
      </c>
      <c r="BB42" t="e">
        <f ca="1">IF(calculator!$I$5="",BB33=BB32,"")</f>
        <v>#NAME?</v>
      </c>
      <c r="BC42" t="e">
        <f ca="1">IF(calculator!$I$5="",BC33=BC32,"")</f>
        <v>#NAME?</v>
      </c>
      <c r="BD42" t="e">
        <f ca="1">IF(calculator!$I$5="",BD33=BD32,"")</f>
        <v>#NAME?</v>
      </c>
      <c r="BE42" t="e">
        <f ca="1">IF(calculator!$I$5="",BE33=BE32,"")</f>
        <v>#NAME?</v>
      </c>
      <c r="BF42" t="e">
        <f ca="1">IF(calculator!$I$5="",BF33=BF32,"")</f>
        <v>#NAME?</v>
      </c>
      <c r="BG42" t="e">
        <f ca="1">IF(calculator!$I$5="",BG33=BG32,"")</f>
        <v>#NAME?</v>
      </c>
      <c r="BH42" t="e">
        <f ca="1">IF(calculator!$I$5="",BH33=BH32,"")</f>
        <v>#NAME?</v>
      </c>
      <c r="BI42" t="e">
        <f ca="1">IF(calculator!$I$5="",BI33=BI32,"")</f>
        <v>#NAME?</v>
      </c>
      <c r="BJ42" t="e">
        <f ca="1">IF(calculator!$I$5="",BJ33=BJ32,"")</f>
        <v>#NAME?</v>
      </c>
      <c r="BK42" t="e">
        <f ca="1">IF(calculator!$I$5="",BK33=BK32,"")</f>
        <v>#NAME?</v>
      </c>
      <c r="BL42" t="e">
        <f ca="1">IF(calculator!$I$5="",BL33=BL32,"")</f>
        <v>#NAME?</v>
      </c>
      <c r="BM42" t="e">
        <f ca="1">IF(calculator!$I$5="",BM33=BM32,"")</f>
        <v>#NAME?</v>
      </c>
      <c r="BN42" t="e">
        <f ca="1">IF(calculator!$I$5="",BN33=BN32,"")</f>
        <v>#NAME?</v>
      </c>
      <c r="BO42" t="e">
        <f ca="1">IF(calculator!$I$5="",BO33=BO32,"")</f>
        <v>#NAME?</v>
      </c>
      <c r="BP42" t="e">
        <f ca="1">IF(calculator!$I$5="",BP33=BP32,"")</f>
        <v>#NAME?</v>
      </c>
      <c r="BQ42" t="e">
        <f ca="1">IF(calculator!$I$5="",BQ33=BQ32,"")</f>
        <v>#NAME?</v>
      </c>
      <c r="BR42" t="e">
        <f ca="1">IF(calculator!$I$5="",BR33=BR32,"")</f>
        <v>#NAME?</v>
      </c>
      <c r="BS42" t="e">
        <f ca="1">IF(calculator!$I$5="",BS33=BS32,"")</f>
        <v>#NAME?</v>
      </c>
      <c r="BT42" t="e">
        <f ca="1">IF(calculator!$I$5="",BT33=BT32,"")</f>
        <v>#NAME?</v>
      </c>
      <c r="BU42" t="e">
        <f ca="1">IF(calculator!$I$5="",BU33=BU32,"")</f>
        <v>#NAME?</v>
      </c>
      <c r="BV42" t="e">
        <f ca="1">IF(calculator!$I$5="",BV33=BV32,"")</f>
        <v>#NAME?</v>
      </c>
      <c r="BW42" t="e">
        <f ca="1">IF(calculator!$I$5="",BW33=BW32,"")</f>
        <v>#NAME?</v>
      </c>
      <c r="BX42" t="e">
        <f ca="1">IF(calculator!$I$5="",BX33=BX32,"")</f>
        <v>#NAME?</v>
      </c>
      <c r="BY42" t="e">
        <f ca="1">IF(calculator!$I$5="",BY33=BY32,"")</f>
        <v>#NAME?</v>
      </c>
      <c r="BZ42" t="e">
        <f ca="1">IF(calculator!$I$5="",BZ33=BZ32,"")</f>
        <v>#NAME?</v>
      </c>
      <c r="CA42" t="e">
        <f ca="1">IF(calculator!$I$5="",CA33=CA32,"")</f>
        <v>#NAME?</v>
      </c>
      <c r="CB42" t="e">
        <f ca="1">IF(calculator!$I$5="",CB33=CB32,"")</f>
        <v>#NAME?</v>
      </c>
      <c r="CC42" t="e">
        <f ca="1">IF(calculator!$I$5="",CC33=CC32,"")</f>
        <v>#NAME?</v>
      </c>
      <c r="CD42" t="e">
        <f ca="1">IF(calculator!$I$5="",CD33=CD32,"")</f>
        <v>#NAME?</v>
      </c>
      <c r="CE42" t="e">
        <f ca="1">IF(calculator!$I$5="",CE33=CE32,"")</f>
        <v>#NAME?</v>
      </c>
      <c r="CF42" t="e">
        <f ca="1">IF(calculator!$I$5="",CF33=CF32,"")</f>
        <v>#NAME?</v>
      </c>
      <c r="CG42" t="e">
        <f ca="1">IF(calculator!$I$5="",CG33=CG32,"")</f>
        <v>#NAME?</v>
      </c>
      <c r="CH42" t="e">
        <f ca="1">IF(calculator!$I$5="",CH33=CH32,"")</f>
        <v>#NAME?</v>
      </c>
      <c r="CI42" t="e">
        <f ca="1">IF(calculator!$I$5="",CI33=CI32,"")</f>
        <v>#NAME?</v>
      </c>
      <c r="CJ42" t="e">
        <f ca="1">IF(calculator!$I$5="",CJ33=CJ32,"")</f>
        <v>#NAME?</v>
      </c>
      <c r="CK42" t="e">
        <f ca="1">IF(calculator!$I$5="",CK33=CK32,"")</f>
        <v>#NAME?</v>
      </c>
      <c r="CL42" t="e">
        <f ca="1">IF(calculator!$I$5="",CL33=CL32,"")</f>
        <v>#NAME?</v>
      </c>
      <c r="CM42" t="e">
        <f ca="1">IF(calculator!$I$5="",CM33=CM32,"")</f>
        <v>#NAME?</v>
      </c>
      <c r="CN42" t="e">
        <f ca="1">IF(calculator!$I$5="",CN33=CN32,"")</f>
        <v>#NAME?</v>
      </c>
      <c r="CO42" t="e">
        <f ca="1">IF(calculator!$I$5="",CO33=CO32,"")</f>
        <v>#NAME?</v>
      </c>
      <c r="CP42" t="e">
        <f ca="1">IF(calculator!$I$5="",CP33=CP32,"")</f>
        <v>#NAME?</v>
      </c>
      <c r="CQ42" t="e">
        <f ca="1">IF(calculator!$I$5="",CQ33=CQ32,"")</f>
        <v>#NAME?</v>
      </c>
      <c r="CR42" t="e">
        <f ca="1">IF(calculator!$I$5="",CR33=CR32,"")</f>
        <v>#NAME?</v>
      </c>
      <c r="CS42" t="e">
        <f ca="1">IF(calculator!$I$5="",CS33=CS32,"")</f>
        <v>#NAME?</v>
      </c>
      <c r="CT42" t="e">
        <f ca="1">IF(calculator!$I$5="",CT33=CT32,"")</f>
        <v>#NAME?</v>
      </c>
      <c r="CU42" t="e">
        <f ca="1">IF(calculator!$I$5="",CU33=CU32,"")</f>
        <v>#NAME?</v>
      </c>
      <c r="CV42" t="e">
        <f ca="1">IF(calculator!$I$5="",CV33=CV32,"")</f>
        <v>#NAME?</v>
      </c>
      <c r="CW42" t="e">
        <f ca="1">IF(calculator!$I$5="",CW33=CW32,"")</f>
        <v>#NAME?</v>
      </c>
      <c r="CX42" t="e">
        <f ca="1">IF(calculator!$I$5="",CX33=CX32,"")</f>
        <v>#NAME?</v>
      </c>
      <c r="CY42" t="e">
        <f ca="1">IF(calculator!$I$5="",CY33=CY32,"")</f>
        <v>#NAME?</v>
      </c>
      <c r="CZ42" t="e">
        <f ca="1">IF(calculator!$I$5="",CZ33=CZ32,"")</f>
        <v>#NAME?</v>
      </c>
      <c r="DA42" t="e">
        <f ca="1">IF(calculator!$I$5="",DA33=DA32,"")</f>
        <v>#NAME?</v>
      </c>
      <c r="DB42" t="e">
        <f ca="1">IF(calculator!$I$5="",DB33=DB32,"")</f>
        <v>#NAME?</v>
      </c>
      <c r="DC42" t="e">
        <f ca="1">IF(calculator!$I$5="",DC33=DC32,"")</f>
        <v>#NAME?</v>
      </c>
      <c r="DD42" t="e">
        <f ca="1">IF(calculator!$I$5="",DD33=DD32,"")</f>
        <v>#NAME?</v>
      </c>
      <c r="DE42" t="e">
        <f ca="1">IF(calculator!$I$5="",DE33=DE32,"")</f>
        <v>#NAME?</v>
      </c>
      <c r="DF42" t="e">
        <f ca="1">IF(calculator!$I$5="",DF33=DF32,"")</f>
        <v>#NAME?</v>
      </c>
      <c r="DG42" t="e">
        <f ca="1">IF(calculator!$I$5="",DG33=DG32,"")</f>
        <v>#NAME?</v>
      </c>
      <c r="DH42" t="e">
        <f ca="1">IF(calculator!$I$5="",DH33=DH32,"")</f>
        <v>#NAME?</v>
      </c>
      <c r="DI42" t="e">
        <f ca="1">IF(calculator!$I$5="",DI33=DI32,"")</f>
        <v>#NAME?</v>
      </c>
      <c r="DJ42" t="e">
        <f ca="1">IF(calculator!$I$5="",DJ33=DJ32,"")</f>
        <v>#NAME?</v>
      </c>
      <c r="DK42" t="e">
        <f ca="1">IF(calculator!$I$5="",DK33=DK32,"")</f>
        <v>#NAME?</v>
      </c>
      <c r="DL42" t="e">
        <f ca="1">IF(calculator!$I$5="",DL33=DL32,"")</f>
        <v>#NAME?</v>
      </c>
      <c r="DM42" t="e">
        <f ca="1">IF(calculator!$I$5="",DM33=DM32,"")</f>
        <v>#NAME?</v>
      </c>
      <c r="DN42" t="e">
        <f ca="1">IF(calculator!$I$5="",DN33=DN32,"")</f>
        <v>#NAME?</v>
      </c>
      <c r="DO42" t="e">
        <f ca="1">IF(calculator!$I$5="",DO33=DO32,"")</f>
        <v>#NAME?</v>
      </c>
      <c r="DP42" t="e">
        <f ca="1">IF(calculator!$I$5="",DP33=DP32,"")</f>
        <v>#NAME?</v>
      </c>
      <c r="DQ42" t="e">
        <f ca="1">IF(calculator!$I$5="",DQ33=DQ32,"")</f>
        <v>#NAME?</v>
      </c>
      <c r="DR42" t="e">
        <f ca="1">IF(calculator!$I$5="",DR33=DR32,"")</f>
        <v>#NAME?</v>
      </c>
      <c r="DS42" t="e">
        <f ca="1">IF(calculator!$I$5="",DS33=DS32,"")</f>
        <v>#NAME?</v>
      </c>
      <c r="DT42" t="e">
        <f ca="1">IF(calculator!$I$5="",DT33=DT32,"")</f>
        <v>#NAME?</v>
      </c>
      <c r="DU42" t="e">
        <f ca="1">IF(calculator!$I$5="",DU33=DU32,"")</f>
        <v>#NAME?</v>
      </c>
      <c r="DV42" t="e">
        <f ca="1">IF(calculator!$I$5="",DV33=DV32,"")</f>
        <v>#NAME?</v>
      </c>
      <c r="DW42" t="e">
        <f ca="1">IF(calculator!$I$5="",DW33=DW32,"")</f>
        <v>#NAME?</v>
      </c>
      <c r="DX42" t="e">
        <f ca="1">IF(calculator!$I$5="",DX33=DX32,"")</f>
        <v>#NAME?</v>
      </c>
      <c r="DY42" t="e">
        <f ca="1">IF(calculator!$I$5="",DY33=DY32,"")</f>
        <v>#NAME?</v>
      </c>
      <c r="DZ42" t="e">
        <f ca="1">IF(calculator!$I$5="",DZ33=DZ32,"")</f>
        <v>#NAME?</v>
      </c>
      <c r="EA42" t="e">
        <f ca="1">IF(calculator!$I$5="",EA33=EA32,"")</f>
        <v>#NAME?</v>
      </c>
      <c r="EB42" t="e">
        <f ca="1">IF(calculator!$I$5="",EB33=EB32,"")</f>
        <v>#NAME?</v>
      </c>
      <c r="EC42" t="e">
        <f ca="1">IF(calculator!$I$5="",EC33=EC32,"")</f>
        <v>#NAME?</v>
      </c>
      <c r="ED42" t="e">
        <f ca="1">IF(calculator!$I$5="",ED33=ED32,"")</f>
        <v>#NAME?</v>
      </c>
      <c r="EE42" t="e">
        <f ca="1">IF(calculator!$I$5="",EE33=EE32,"")</f>
        <v>#NAME?</v>
      </c>
      <c r="EF42" t="e">
        <f ca="1">IF(calculator!$I$5="",EF33=EF32,"")</f>
        <v>#NAME?</v>
      </c>
      <c r="EG42" t="e">
        <f ca="1">IF(calculator!$I$5="",EG33=EG32,"")</f>
        <v>#NAME?</v>
      </c>
      <c r="EH42" t="e">
        <f ca="1">IF(calculator!$I$5="",EH33=EH32,"")</f>
        <v>#NAME?</v>
      </c>
      <c r="EI42" t="e">
        <f ca="1">IF(calculator!$I$5="",EI33=EI32,"")</f>
        <v>#NAME?</v>
      </c>
      <c r="EJ42" t="e">
        <f ca="1">IF(calculator!$I$5="",EJ33=EJ32,"")</f>
        <v>#NAME?</v>
      </c>
      <c r="EK42" t="e">
        <f ca="1">IF(calculator!$I$5="",EK33=EK32,"")</f>
        <v>#NAME?</v>
      </c>
      <c r="EL42" t="e">
        <f ca="1">IF(calculator!$I$5="",EL33=EL32,"")</f>
        <v>#NAME?</v>
      </c>
      <c r="EM42" t="e">
        <f ca="1">IF(calculator!$I$5="",EM33=EM32,"")</f>
        <v>#NAME?</v>
      </c>
      <c r="EN42" t="e">
        <f ca="1">IF(calculator!$I$5="",EN33=EN32,"")</f>
        <v>#NAME?</v>
      </c>
      <c r="EO42" t="e">
        <f ca="1">IF(calculator!$I$5="",EO33=EO32,"")</f>
        <v>#NAME?</v>
      </c>
      <c r="EP42" t="e">
        <f ca="1">IF(calculator!$I$5="",EP33=EP32,"")</f>
        <v>#NAME?</v>
      </c>
      <c r="EQ42" t="e">
        <f ca="1">IF(calculator!$I$5="",EQ33=EQ32,"")</f>
        <v>#NAME?</v>
      </c>
      <c r="ER42" t="e">
        <f ca="1">IF(calculator!$I$5="",ER33=ER32,"")</f>
        <v>#NAME?</v>
      </c>
      <c r="ES42" t="e">
        <f ca="1">IF(calculator!$I$5="",ES33=ES32,"")</f>
        <v>#NAME?</v>
      </c>
      <c r="ET42" t="e">
        <f ca="1">IF(calculator!$I$5="",ET33=ET32,"")</f>
        <v>#NAME?</v>
      </c>
      <c r="EU42" t="e">
        <f ca="1">IF(calculator!$I$5="",EU33=EU32,"")</f>
        <v>#NAME?</v>
      </c>
      <c r="EV42" t="e">
        <f ca="1">IF(calculator!$I$5="",EV33=EV32,"")</f>
        <v>#NAME?</v>
      </c>
      <c r="EW42" t="e">
        <f ca="1">IF(calculator!$I$5="",EW33=EW32,"")</f>
        <v>#NAME?</v>
      </c>
      <c r="EX42" t="e">
        <f ca="1">IF(calculator!$I$5="",EX33=EX32,"")</f>
        <v>#NAME?</v>
      </c>
      <c r="EY42" t="e">
        <f ca="1">IF(calculator!$I$5="",EY33=EY32,"")</f>
        <v>#NAME?</v>
      </c>
      <c r="EZ42" t="e">
        <f ca="1">IF(calculator!$I$5="",EZ33=EZ32,"")</f>
        <v>#NAME?</v>
      </c>
      <c r="FA42" t="e">
        <f ca="1">IF(calculator!$I$5="",FA33=FA32,"")</f>
        <v>#NAME?</v>
      </c>
      <c r="FB42" t="e">
        <f ca="1">IF(calculator!$I$5="",FB33=FB32,"")</f>
        <v>#NAME?</v>
      </c>
    </row>
    <row r="43" spans="1:158">
      <c r="A43" s="80" t="str">
        <v>Doris</v>
      </c>
      <c r="B43" s="142" t="e">
        <f ca="1"/>
        <v>#NAME?</v>
      </c>
      <c r="D43" s="23" t="s">
        <v>184</v>
      </c>
      <c r="E43" t="e">
        <f t="shared" ca="1" si="1"/>
        <v>#NAME?</v>
      </c>
      <c r="F43" s="143">
        <f t="array" ref="F43">IF(calculator!$I$5="",INDEX(VeryBigTable,MATCH(F$1,VeryBigTableHeroes,0),MATCH(INDEX(ChatList,MATCH($D43,ChatHeroList,0),1),VeryBigTableChatRow)),"")</f>
        <v>-1</v>
      </c>
      <c r="G43" s="143">
        <f t="array" ref="G43">IF(calculator!$I$5="",INDEX(VeryBigTable,MATCH(G$1,VeryBigTableHeroes,0),MATCH(INDEX(ChatList,MATCH($D43,ChatHeroList,0),1),VeryBigTableChatRow)),"")</f>
        <v>-3</v>
      </c>
      <c r="H43" s="143">
        <f t="array" ref="H43">IF(calculator!$I$5="",INDEX(VeryBigTable,MATCH(H$1,VeryBigTableHeroes,0),MATCH(INDEX(ChatList,MATCH($D43,ChatHeroList,0),1),VeryBigTableChatRow)),"")</f>
        <v>1</v>
      </c>
      <c r="I43" s="143">
        <f>IF(calculator!$I$5="",SUM(F43:H43),"")</f>
        <v>-3</v>
      </c>
      <c r="J43" s="23" t="s">
        <v>184</v>
      </c>
      <c r="K43" s="23" t="e">
        <f t="shared" ca="1" si="2"/>
        <v>#NAME?</v>
      </c>
      <c r="L43" s="23">
        <f t="array" ref="L43">IF(calculator!$I$5="",INDEX(VeryBigTable,MATCH(L$1,VeryBigTableHeroes,0),MATCH(INDEX(ChatList,MATCH($J43,ChatHeroList,0),2),VeryBigTableChatRow)),"")</f>
        <v>2</v>
      </c>
      <c r="M43" s="23">
        <f t="array" ref="M43">IF(calculator!$I$5="",INDEX(VeryBigTable,MATCH(M$1,VeryBigTableHeroes,0),MATCH(INDEX(ChatList,MATCH($J43,ChatHeroList,0),2),VeryBigTableChatRow)),"")</f>
        <v>5</v>
      </c>
      <c r="N43" s="23">
        <f t="array" ref="N43">IF(calculator!$I$5="",INDEX(VeryBigTable,MATCH(N$1,VeryBigTableHeroes,0),MATCH(INDEX(ChatList,MATCH($J43,ChatHeroList,0),2),VeryBigTableChatRow)),"")</f>
        <v>4</v>
      </c>
      <c r="O43" s="23">
        <f>IF(calculator!$I$5="",SUM(L43:N43),"")</f>
        <v>11</v>
      </c>
      <c r="P43" s="149" t="s">
        <v>178</v>
      </c>
      <c r="Q43" s="125" t="e">
        <f ca="1">_xludf.CONCAT(P43,"2")</f>
        <v>#NAME?</v>
      </c>
      <c r="R43" s="149">
        <f t="array" ref="R43">IF(calculator!$I$5="",INDEX(VeryBigTable,MATCH(R$1,VeryBigTableHeroes,0),MATCH(INDEX(ChatList,MATCH($P43,ChatHeroList,0),2),VeryBigTableChatRow)),"")</f>
        <v>1</v>
      </c>
      <c r="S43" s="149">
        <f t="array" ref="S43">IF(calculator!$I$5="",INDEX(VeryBigTable,MATCH(S$1,VeryBigTableHeroes,0),MATCH(INDEX(ChatList,MATCH($P43,ChatHeroList,0),2),VeryBigTableChatRow)),"")</f>
        <v>-2</v>
      </c>
      <c r="T43" s="149">
        <f t="array" ref="T43">IF(calculator!$I$5="",INDEX(VeryBigTable,MATCH(T$1,VeryBigTableHeroes,0),MATCH(INDEX(ChatList,MATCH($P43,ChatHeroList,0),2),VeryBigTableChatRow)),"")</f>
        <v>-2</v>
      </c>
      <c r="U43" s="149">
        <f>IF(calculator!$I$5="",SUM(R43:T43),"")</f>
        <v>-3</v>
      </c>
      <c r="AJ43" s="1" t="s">
        <v>590</v>
      </c>
      <c r="AK43" t="e">
        <f ca="1">IF(calculator!$I$5="",OR(AK32=AK34,AK33=AK34),"")</f>
        <v>#NAME?</v>
      </c>
      <c r="AL43" t="e">
        <f ca="1">IF(calculator!$I$5="",OR(AL32=AL34,AL33=AL34),"")</f>
        <v>#NAME?</v>
      </c>
      <c r="AM43" t="e">
        <f ca="1">IF(calculator!$I$5="",OR(AM32=AM34,AM33=AM34),"")</f>
        <v>#NAME?</v>
      </c>
      <c r="AN43" t="e">
        <f ca="1">IF(calculator!$I$5="",OR(AN32=AN34,AN33=AN34),"")</f>
        <v>#NAME?</v>
      </c>
      <c r="AO43" t="e">
        <f ca="1">IF(calculator!$I$5="",OR(AO32=AO34,AO33=AO34),"")</f>
        <v>#NAME?</v>
      </c>
      <c r="AP43" t="e">
        <f ca="1">IF(calculator!$I$5="",OR(AP32=AP34,AP33=AP34),"")</f>
        <v>#NAME?</v>
      </c>
      <c r="AQ43" t="e">
        <f ca="1">IF(calculator!$I$5="",OR(AQ32=AQ34,AQ33=AQ34),"")</f>
        <v>#NAME?</v>
      </c>
      <c r="AR43" t="e">
        <f ca="1">IF(calculator!$I$5="",OR(AR32=AR34,AR33=AR34),"")</f>
        <v>#NAME?</v>
      </c>
      <c r="AS43" t="e">
        <f ca="1">IF(calculator!$I$5="",OR(AS32=AS34,AS33=AS34),"")</f>
        <v>#NAME?</v>
      </c>
      <c r="AT43" t="e">
        <f ca="1">IF(calculator!$I$5="",OR(AT32=AT34,AT33=AT34),"")</f>
        <v>#NAME?</v>
      </c>
      <c r="AU43" t="e">
        <f ca="1">IF(calculator!$I$5="",OR(AU32=AU34,AU33=AU34),"")</f>
        <v>#NAME?</v>
      </c>
      <c r="AV43" t="e">
        <f ca="1">IF(calculator!$I$5="",OR(AV32=AV34,AV33=AV34),"")</f>
        <v>#NAME?</v>
      </c>
      <c r="AW43" t="e">
        <f ca="1">IF(calculator!$I$5="",OR(AW32=AW34,AW33=AW34),"")</f>
        <v>#NAME?</v>
      </c>
      <c r="AX43" t="e">
        <f ca="1">IF(calculator!$I$5="",OR(AX32=AX34,AX33=AX34),"")</f>
        <v>#NAME?</v>
      </c>
      <c r="AY43" t="e">
        <f ca="1">IF(calculator!$I$5="",OR(AY32=AY34,AY33=AY34),"")</f>
        <v>#NAME?</v>
      </c>
      <c r="AZ43" t="e">
        <f ca="1">IF(calculator!$I$5="",OR(AZ32=AZ34,AZ33=AZ34),"")</f>
        <v>#NAME?</v>
      </c>
      <c r="BA43" t="e">
        <f ca="1">IF(calculator!$I$5="",OR(BA32=BA34,BA33=BA34),"")</f>
        <v>#NAME?</v>
      </c>
      <c r="BB43" t="e">
        <f ca="1">IF(calculator!$I$5="",OR(BB32=BB34,BB33=BB34),"")</f>
        <v>#NAME?</v>
      </c>
      <c r="BC43" t="e">
        <f ca="1">IF(calculator!$I$5="",OR(BC32=BC34,BC33=BC34),"")</f>
        <v>#NAME?</v>
      </c>
      <c r="BD43" t="e">
        <f ca="1">IF(calculator!$I$5="",OR(BD32=BD34,BD33=BD34),"")</f>
        <v>#NAME?</v>
      </c>
      <c r="BE43" t="e">
        <f ca="1">IF(calculator!$I$5="",OR(BE32=BE34,BE33=BE34),"")</f>
        <v>#NAME?</v>
      </c>
      <c r="BF43" t="e">
        <f ca="1">IF(calculator!$I$5="",OR(BF32=BF34,BF33=BF34),"")</f>
        <v>#NAME?</v>
      </c>
      <c r="BG43" t="e">
        <f ca="1">IF(calculator!$I$5="",OR(BG32=BG34,BG33=BG34),"")</f>
        <v>#NAME?</v>
      </c>
      <c r="BH43" t="e">
        <f ca="1">IF(calculator!$I$5="",OR(BH32=BH34,BH33=BH34),"")</f>
        <v>#NAME?</v>
      </c>
      <c r="BI43" t="e">
        <f ca="1">IF(calculator!$I$5="",OR(BI32=BI34,BI33=BI34),"")</f>
        <v>#NAME?</v>
      </c>
      <c r="BJ43" t="e">
        <f ca="1">IF(calculator!$I$5="",OR(BJ32=BJ34,BJ33=BJ34),"")</f>
        <v>#NAME?</v>
      </c>
      <c r="BK43" t="e">
        <f ca="1">IF(calculator!$I$5="",OR(BK32=BK34,BK33=BK34),"")</f>
        <v>#NAME?</v>
      </c>
      <c r="BL43" t="e">
        <f ca="1">IF(calculator!$I$5="",OR(BL32=BL34,BL33=BL34),"")</f>
        <v>#NAME?</v>
      </c>
      <c r="BM43" t="e">
        <f ca="1">IF(calculator!$I$5="",OR(BM32=BM34,BM33=BM34),"")</f>
        <v>#NAME?</v>
      </c>
      <c r="BN43" t="e">
        <f ca="1">IF(calculator!$I$5="",OR(BN32=BN34,BN33=BN34),"")</f>
        <v>#NAME?</v>
      </c>
      <c r="BO43" t="e">
        <f ca="1">IF(calculator!$I$5="",OR(BO32=BO34,BO33=BO34),"")</f>
        <v>#NAME?</v>
      </c>
      <c r="BP43" t="e">
        <f ca="1">IF(calculator!$I$5="",OR(BP32=BP34,BP33=BP34),"")</f>
        <v>#NAME?</v>
      </c>
      <c r="BQ43" t="e">
        <f ca="1">IF(calculator!$I$5="",OR(BQ32=BQ34,BQ33=BQ34),"")</f>
        <v>#NAME?</v>
      </c>
      <c r="BR43" t="e">
        <f ca="1">IF(calculator!$I$5="",OR(BR32=BR34,BR33=BR34),"")</f>
        <v>#NAME?</v>
      </c>
      <c r="BS43" t="e">
        <f ca="1">IF(calculator!$I$5="",OR(BS32=BS34,BS33=BS34),"")</f>
        <v>#NAME?</v>
      </c>
      <c r="BT43" t="e">
        <f ca="1">IF(calculator!$I$5="",OR(BT32=BT34,BT33=BT34),"")</f>
        <v>#NAME?</v>
      </c>
      <c r="BU43" t="e">
        <f ca="1">IF(calculator!$I$5="",OR(BU32=BU34,BU33=BU34),"")</f>
        <v>#NAME?</v>
      </c>
      <c r="BV43" t="e">
        <f ca="1">IF(calculator!$I$5="",OR(BV32=BV34,BV33=BV34),"")</f>
        <v>#NAME?</v>
      </c>
      <c r="BW43" t="e">
        <f ca="1">IF(calculator!$I$5="",OR(BW32=BW34,BW33=BW34),"")</f>
        <v>#NAME?</v>
      </c>
      <c r="BX43" t="e">
        <f ca="1">IF(calculator!$I$5="",OR(BX32=BX34,BX33=BX34),"")</f>
        <v>#NAME?</v>
      </c>
      <c r="BY43" t="e">
        <f ca="1">IF(calculator!$I$5="",OR(BY32=BY34,BY33=BY34),"")</f>
        <v>#NAME?</v>
      </c>
      <c r="BZ43" t="e">
        <f ca="1">IF(calculator!$I$5="",OR(BZ32=BZ34,BZ33=BZ34),"")</f>
        <v>#NAME?</v>
      </c>
      <c r="CA43" t="e">
        <f ca="1">IF(calculator!$I$5="",OR(CA32=CA34,CA33=CA34),"")</f>
        <v>#NAME?</v>
      </c>
      <c r="CB43" t="e">
        <f ca="1">IF(calculator!$I$5="",OR(CB32=CB34,CB33=CB34),"")</f>
        <v>#NAME?</v>
      </c>
      <c r="CC43" t="e">
        <f ca="1">IF(calculator!$I$5="",OR(CC32=CC34,CC33=CC34),"")</f>
        <v>#NAME?</v>
      </c>
      <c r="CD43" t="e">
        <f ca="1">IF(calculator!$I$5="",OR(CD32=CD34,CD33=CD34),"")</f>
        <v>#NAME?</v>
      </c>
      <c r="CE43" t="e">
        <f ca="1">IF(calculator!$I$5="",OR(CE32=CE34,CE33=CE34),"")</f>
        <v>#NAME?</v>
      </c>
      <c r="CF43" t="e">
        <f ca="1">IF(calculator!$I$5="",OR(CF32=CF34,CF33=CF34),"")</f>
        <v>#NAME?</v>
      </c>
      <c r="CG43" t="e">
        <f ca="1">IF(calculator!$I$5="",OR(CG32=CG34,CG33=CG34),"")</f>
        <v>#NAME?</v>
      </c>
      <c r="CH43" t="e">
        <f ca="1">IF(calculator!$I$5="",OR(CH32=CH34,CH33=CH34),"")</f>
        <v>#NAME?</v>
      </c>
      <c r="CI43" t="e">
        <f ca="1">IF(calculator!$I$5="",OR(CI32=CI34,CI33=CI34),"")</f>
        <v>#NAME?</v>
      </c>
      <c r="CJ43" t="e">
        <f ca="1">IF(calculator!$I$5="",OR(CJ32=CJ34,CJ33=CJ34),"")</f>
        <v>#NAME?</v>
      </c>
      <c r="CK43" t="e">
        <f ca="1">IF(calculator!$I$5="",OR(CK32=CK34,CK33=CK34),"")</f>
        <v>#NAME?</v>
      </c>
      <c r="CL43" t="e">
        <f ca="1">IF(calculator!$I$5="",OR(CL32=CL34,CL33=CL34),"")</f>
        <v>#NAME?</v>
      </c>
      <c r="CM43" t="e">
        <f ca="1">IF(calculator!$I$5="",OR(CM32=CM34,CM33=CM34),"")</f>
        <v>#NAME?</v>
      </c>
      <c r="CN43" t="e">
        <f ca="1">IF(calculator!$I$5="",OR(CN32=CN34,CN33=CN34),"")</f>
        <v>#NAME?</v>
      </c>
      <c r="CO43" t="e">
        <f ca="1">IF(calculator!$I$5="",OR(CO32=CO34,CO33=CO34),"")</f>
        <v>#NAME?</v>
      </c>
      <c r="CP43" t="e">
        <f ca="1">IF(calculator!$I$5="",OR(CP32=CP34,CP33=CP34),"")</f>
        <v>#NAME?</v>
      </c>
      <c r="CQ43" t="e">
        <f ca="1">IF(calculator!$I$5="",OR(CQ32=CQ34,CQ33=CQ34),"")</f>
        <v>#NAME?</v>
      </c>
      <c r="CR43" t="e">
        <f ca="1">IF(calculator!$I$5="",OR(CR32=CR34,CR33=CR34),"")</f>
        <v>#NAME?</v>
      </c>
      <c r="CS43" t="e">
        <f ca="1">IF(calculator!$I$5="",OR(CS32=CS34,CS33=CS34),"")</f>
        <v>#NAME?</v>
      </c>
      <c r="CT43" t="e">
        <f ca="1">IF(calculator!$I$5="",OR(CT32=CT34,CT33=CT34),"")</f>
        <v>#NAME?</v>
      </c>
      <c r="CU43" t="e">
        <f ca="1">IF(calculator!$I$5="",OR(CU32=CU34,CU33=CU34),"")</f>
        <v>#NAME?</v>
      </c>
      <c r="CV43" t="e">
        <f ca="1">IF(calculator!$I$5="",OR(CV32=CV34,CV33=CV34),"")</f>
        <v>#NAME?</v>
      </c>
      <c r="CW43" t="e">
        <f ca="1">IF(calculator!$I$5="",OR(CW32=CW34,CW33=CW34),"")</f>
        <v>#NAME?</v>
      </c>
      <c r="CX43" t="e">
        <f ca="1">IF(calculator!$I$5="",OR(CX32=CX34,CX33=CX34),"")</f>
        <v>#NAME?</v>
      </c>
      <c r="CY43" t="e">
        <f ca="1">IF(calculator!$I$5="",OR(CY32=CY34,CY33=CY34),"")</f>
        <v>#NAME?</v>
      </c>
      <c r="CZ43" t="e">
        <f ca="1">IF(calculator!$I$5="",OR(CZ32=CZ34,CZ33=CZ34),"")</f>
        <v>#NAME?</v>
      </c>
      <c r="DA43" t="e">
        <f ca="1">IF(calculator!$I$5="",OR(DA32=DA34,DA33=DA34),"")</f>
        <v>#NAME?</v>
      </c>
      <c r="DB43" t="e">
        <f ca="1">IF(calculator!$I$5="",OR(DB32=DB34,DB33=DB34),"")</f>
        <v>#NAME?</v>
      </c>
      <c r="DC43" t="e">
        <f ca="1">IF(calculator!$I$5="",OR(DC32=DC34,DC33=DC34),"")</f>
        <v>#NAME?</v>
      </c>
      <c r="DD43" t="e">
        <f ca="1">IF(calculator!$I$5="",OR(DD32=DD34,DD33=DD34),"")</f>
        <v>#NAME?</v>
      </c>
      <c r="DE43" t="e">
        <f ca="1">IF(calculator!$I$5="",OR(DE32=DE34,DE33=DE34),"")</f>
        <v>#NAME?</v>
      </c>
      <c r="DF43" t="e">
        <f ca="1">IF(calculator!$I$5="",OR(DF32=DF34,DF33=DF34),"")</f>
        <v>#NAME?</v>
      </c>
      <c r="DG43" t="e">
        <f ca="1">IF(calculator!$I$5="",OR(DG32=DG34,DG33=DG34),"")</f>
        <v>#NAME?</v>
      </c>
      <c r="DH43" t="e">
        <f ca="1">IF(calculator!$I$5="",OR(DH32=DH34,DH33=DH34),"")</f>
        <v>#NAME?</v>
      </c>
      <c r="DI43" t="e">
        <f ca="1">IF(calculator!$I$5="",OR(DI32=DI34,DI33=DI34),"")</f>
        <v>#NAME?</v>
      </c>
      <c r="DJ43" t="e">
        <f ca="1">IF(calculator!$I$5="",OR(DJ32=DJ34,DJ33=DJ34),"")</f>
        <v>#NAME?</v>
      </c>
      <c r="DK43" t="e">
        <f ca="1">IF(calculator!$I$5="",OR(DK32=DK34,DK33=DK34),"")</f>
        <v>#NAME?</v>
      </c>
      <c r="DL43" t="e">
        <f ca="1">IF(calculator!$I$5="",OR(DL32=DL34,DL33=DL34),"")</f>
        <v>#NAME?</v>
      </c>
      <c r="DM43" t="e">
        <f ca="1">IF(calculator!$I$5="",OR(DM32=DM34,DM33=DM34),"")</f>
        <v>#NAME?</v>
      </c>
      <c r="DN43" t="e">
        <f ca="1">IF(calculator!$I$5="",OR(DN32=DN34,DN33=DN34),"")</f>
        <v>#NAME?</v>
      </c>
      <c r="DO43" t="e">
        <f ca="1">IF(calculator!$I$5="",OR(DO32=DO34,DO33=DO34),"")</f>
        <v>#NAME?</v>
      </c>
      <c r="DP43" t="e">
        <f ca="1">IF(calculator!$I$5="",OR(DP32=DP34,DP33=DP34),"")</f>
        <v>#NAME?</v>
      </c>
      <c r="DQ43" t="e">
        <f ca="1">IF(calculator!$I$5="",OR(DQ32=DQ34,DQ33=DQ34),"")</f>
        <v>#NAME?</v>
      </c>
      <c r="DR43" t="e">
        <f ca="1">IF(calculator!$I$5="",OR(DR32=DR34,DR33=DR34),"")</f>
        <v>#NAME?</v>
      </c>
      <c r="DS43" t="e">
        <f ca="1">IF(calculator!$I$5="",OR(DS32=DS34,DS33=DS34),"")</f>
        <v>#NAME?</v>
      </c>
      <c r="DT43" t="e">
        <f ca="1">IF(calculator!$I$5="",OR(DT32=DT34,DT33=DT34),"")</f>
        <v>#NAME?</v>
      </c>
      <c r="DU43" t="e">
        <f ca="1">IF(calculator!$I$5="",OR(DU32=DU34,DU33=DU34),"")</f>
        <v>#NAME?</v>
      </c>
      <c r="DV43" t="e">
        <f ca="1">IF(calculator!$I$5="",OR(DV32=DV34,DV33=DV34),"")</f>
        <v>#NAME?</v>
      </c>
      <c r="DW43" t="e">
        <f ca="1">IF(calculator!$I$5="",OR(DW32=DW34,DW33=DW34),"")</f>
        <v>#NAME?</v>
      </c>
      <c r="DX43" t="e">
        <f ca="1">IF(calculator!$I$5="",OR(DX32=DX34,DX33=DX34),"")</f>
        <v>#NAME?</v>
      </c>
      <c r="DY43" t="e">
        <f ca="1">IF(calculator!$I$5="",OR(DY32=DY34,DY33=DY34),"")</f>
        <v>#NAME?</v>
      </c>
      <c r="DZ43" t="e">
        <f ca="1">IF(calculator!$I$5="",OR(DZ32=DZ34,DZ33=DZ34),"")</f>
        <v>#NAME?</v>
      </c>
      <c r="EA43" t="e">
        <f ca="1">IF(calculator!$I$5="",OR(EA32=EA34,EA33=EA34),"")</f>
        <v>#NAME?</v>
      </c>
      <c r="EB43" t="e">
        <f ca="1">IF(calculator!$I$5="",OR(EB32=EB34,EB33=EB34),"")</f>
        <v>#NAME?</v>
      </c>
      <c r="EC43" t="e">
        <f ca="1">IF(calculator!$I$5="",OR(EC32=EC34,EC33=EC34),"")</f>
        <v>#NAME?</v>
      </c>
      <c r="ED43" t="e">
        <f ca="1">IF(calculator!$I$5="",OR(ED32=ED34,ED33=ED34),"")</f>
        <v>#NAME?</v>
      </c>
      <c r="EE43" t="e">
        <f ca="1">IF(calculator!$I$5="",OR(EE32=EE34,EE33=EE34),"")</f>
        <v>#NAME?</v>
      </c>
      <c r="EF43" t="e">
        <f ca="1">IF(calculator!$I$5="",OR(EF32=EF34,EF33=EF34),"")</f>
        <v>#NAME?</v>
      </c>
      <c r="EG43" t="e">
        <f ca="1">IF(calculator!$I$5="",OR(EG32=EG34,EG33=EG34),"")</f>
        <v>#NAME?</v>
      </c>
      <c r="EH43" t="e">
        <f ca="1">IF(calculator!$I$5="",OR(EH32=EH34,EH33=EH34),"")</f>
        <v>#NAME?</v>
      </c>
      <c r="EI43" t="e">
        <f ca="1">IF(calculator!$I$5="",OR(EI32=EI34,EI33=EI34),"")</f>
        <v>#NAME?</v>
      </c>
      <c r="EJ43" t="e">
        <f ca="1">IF(calculator!$I$5="",OR(EJ32=EJ34,EJ33=EJ34),"")</f>
        <v>#NAME?</v>
      </c>
      <c r="EK43" t="e">
        <f ca="1">IF(calculator!$I$5="",OR(EK32=EK34,EK33=EK34),"")</f>
        <v>#NAME?</v>
      </c>
      <c r="EL43" t="e">
        <f ca="1">IF(calculator!$I$5="",OR(EL32=EL34,EL33=EL34),"")</f>
        <v>#NAME?</v>
      </c>
      <c r="EM43" t="e">
        <f ca="1">IF(calculator!$I$5="",OR(EM32=EM34,EM33=EM34),"")</f>
        <v>#NAME?</v>
      </c>
      <c r="EN43" t="e">
        <f ca="1">IF(calculator!$I$5="",OR(EN32=EN34,EN33=EN34),"")</f>
        <v>#NAME?</v>
      </c>
      <c r="EO43" t="e">
        <f ca="1">IF(calculator!$I$5="",OR(EO32=EO34,EO33=EO34),"")</f>
        <v>#NAME?</v>
      </c>
      <c r="EP43" t="e">
        <f ca="1">IF(calculator!$I$5="",OR(EP32=EP34,EP33=EP34),"")</f>
        <v>#NAME?</v>
      </c>
      <c r="EQ43" t="e">
        <f ca="1">IF(calculator!$I$5="",OR(EQ32=EQ34,EQ33=EQ34),"")</f>
        <v>#NAME?</v>
      </c>
      <c r="ER43" t="e">
        <f ca="1">IF(calculator!$I$5="",OR(ER32=ER34,ER33=ER34),"")</f>
        <v>#NAME?</v>
      </c>
      <c r="ES43" t="e">
        <f ca="1">IF(calculator!$I$5="",OR(ES32=ES34,ES33=ES34),"")</f>
        <v>#NAME?</v>
      </c>
      <c r="ET43" t="e">
        <f ca="1">IF(calculator!$I$5="",OR(ET32=ET34,ET33=ET34),"")</f>
        <v>#NAME?</v>
      </c>
      <c r="EU43" t="e">
        <f ca="1">IF(calculator!$I$5="",OR(EU32=EU34,EU33=EU34),"")</f>
        <v>#NAME?</v>
      </c>
      <c r="EV43" t="e">
        <f ca="1">IF(calculator!$I$5="",OR(EV32=EV34,EV33=EV34),"")</f>
        <v>#NAME?</v>
      </c>
      <c r="EW43" t="e">
        <f ca="1">IF(calculator!$I$5="",OR(EW32=EW34,EW33=EW34),"")</f>
        <v>#NAME?</v>
      </c>
      <c r="EX43" t="e">
        <f ca="1">IF(calculator!$I$5="",OR(EX32=EX34,EX33=EX34),"")</f>
        <v>#NAME?</v>
      </c>
      <c r="EY43" t="e">
        <f ca="1">IF(calculator!$I$5="",OR(EY32=EY34,EY33=EY34),"")</f>
        <v>#NAME?</v>
      </c>
      <c r="EZ43" t="e">
        <f ca="1">IF(calculator!$I$5="",OR(EZ32=EZ34,EZ33=EZ34),"")</f>
        <v>#NAME?</v>
      </c>
      <c r="FA43" t="e">
        <f ca="1">IF(calculator!$I$5="",OR(FA32=FA34,FA33=FA34),"")</f>
        <v>#NAME?</v>
      </c>
      <c r="FB43" t="e">
        <f ca="1">IF(calculator!$I$5="",OR(FB32=FB34,FB33=FB34),"")</f>
        <v>#NAME?</v>
      </c>
    </row>
    <row r="44" spans="1:158">
      <c r="A44" s="80" t="str">
        <v>Elson</v>
      </c>
      <c r="B44" s="142" t="e">
        <f ca="1"/>
        <v>#NAME?</v>
      </c>
      <c r="D44" s="23" t="s">
        <v>157</v>
      </c>
      <c r="E44" t="e">
        <f t="shared" ca="1" si="1"/>
        <v>#NAME?</v>
      </c>
      <c r="F44" s="143">
        <f t="array" ref="F44">IF(calculator!$I$5="",INDEX(VeryBigTable,MATCH(F$1,VeryBigTableHeroes,0),MATCH(INDEX(ChatList,MATCH($D44,ChatHeroList,0),1),VeryBigTableChatRow)),"")</f>
        <v>-1</v>
      </c>
      <c r="G44" s="143">
        <f t="array" ref="G44">IF(calculator!$I$5="",INDEX(VeryBigTable,MATCH(G$1,VeryBigTableHeroes,0),MATCH(INDEX(ChatList,MATCH($D44,ChatHeroList,0),1),VeryBigTableChatRow)),"")</f>
        <v>-3</v>
      </c>
      <c r="H44" s="143">
        <f t="array" ref="H44">IF(calculator!$I$5="",INDEX(VeryBigTable,MATCH(H$1,VeryBigTableHeroes,0),MATCH(INDEX(ChatList,MATCH($D44,ChatHeroList,0),1),VeryBigTableChatRow)),"")</f>
        <v>1</v>
      </c>
      <c r="I44" s="143">
        <f>IF(calculator!$I$5="",SUM(F44:H44),"")</f>
        <v>-3</v>
      </c>
      <c r="J44" s="23" t="s">
        <v>157</v>
      </c>
      <c r="K44" s="23" t="e">
        <f t="shared" ca="1" si="2"/>
        <v>#NAME?</v>
      </c>
      <c r="L44" s="23">
        <f t="array" ref="L44">IF(calculator!$I$5="",INDEX(VeryBigTable,MATCH(L$1,VeryBigTableHeroes,0),MATCH(INDEX(ChatList,MATCH($J44,ChatHeroList,0),2),VeryBigTableChatRow)),"")</f>
        <v>-1</v>
      </c>
      <c r="M44" s="23">
        <f t="array" ref="M44">IF(calculator!$I$5="",INDEX(VeryBigTable,MATCH(M$1,VeryBigTableHeroes,0),MATCH(INDEX(ChatList,MATCH($J44,ChatHeroList,0),2),VeryBigTableChatRow)),"")</f>
        <v>6</v>
      </c>
      <c r="N44" s="23">
        <f t="array" ref="N44">IF(calculator!$I$5="",INDEX(VeryBigTable,MATCH(N$1,VeryBigTableHeroes,0),MATCH(INDEX(ChatList,MATCH($J44,ChatHeroList,0),2),VeryBigTableChatRow)),"")</f>
        <v>6</v>
      </c>
      <c r="O44" s="23">
        <f>IF(calculator!$I$5="",SUM(L44:N44),"")</f>
        <v>11</v>
      </c>
      <c r="P44" s="149" t="s">
        <v>41</v>
      </c>
      <c r="Q44" s="125" t="e">
        <f ca="1">_xludf.CONCAT(P44,"1")</f>
        <v>#NAME?</v>
      </c>
      <c r="R44" s="149">
        <f t="array" ref="R44">IF(calculator!$I$5="",INDEX(VeryBigTable,MATCH(R$1,VeryBigTableHeroes,0),MATCH(INDEX(ChatList,MATCH($P44,ChatHeroList,0),1),VeryBigTableChatRow)),"")</f>
        <v>-1</v>
      </c>
      <c r="S44" s="149">
        <f t="array" ref="S44">IF(calculator!$I$5="",INDEX(VeryBigTable,MATCH(S$1,VeryBigTableHeroes,0),MATCH(INDEX(ChatList,MATCH($P44,ChatHeroList,0),1),VeryBigTableChatRow)),"")</f>
        <v>3</v>
      </c>
      <c r="T44" s="149">
        <f t="array" ref="T44">IF(calculator!$I$5="",INDEX(VeryBigTable,MATCH(T$1,VeryBigTableHeroes,0),MATCH(INDEX(ChatList,MATCH($P44,ChatHeroList,0),1),VeryBigTableChatRow)),"")</f>
        <v>-2</v>
      </c>
      <c r="U44" s="149">
        <f>IF(calculator!$I$5="",SUM(R44:T44),"")</f>
        <v>0</v>
      </c>
      <c r="AJ44" s="1" t="s">
        <v>591</v>
      </c>
      <c r="AK44" t="e">
        <f ca="1">IF(calculator!$I$5="",AND(AK32=AK33,AK32=AK34),"")</f>
        <v>#NAME?</v>
      </c>
      <c r="AL44" t="e">
        <f ca="1">IF(calculator!$I$5="",AND(AL32=AL33,AL32=AL34),"")</f>
        <v>#NAME?</v>
      </c>
      <c r="AM44" t="e">
        <f ca="1">IF(calculator!$I$5="",AND(AM32=AM33,AM32=AM34),"")</f>
        <v>#NAME?</v>
      </c>
      <c r="AN44" t="e">
        <f ca="1">IF(calculator!$I$5="",AND(AN32=AN33,AN32=AN34),"")</f>
        <v>#NAME?</v>
      </c>
      <c r="AO44" t="e">
        <f ca="1">IF(calculator!$I$5="",AND(AO32=AO33,AO32=AO34),"")</f>
        <v>#NAME?</v>
      </c>
      <c r="AP44" t="e">
        <f ca="1">IF(calculator!$I$5="",AND(AP32=AP33,AP32=AP34),"")</f>
        <v>#NAME?</v>
      </c>
      <c r="AQ44" t="e">
        <f ca="1">IF(calculator!$I$5="",AND(AQ32=AQ33,AQ32=AQ34),"")</f>
        <v>#NAME?</v>
      </c>
      <c r="AR44" t="e">
        <f ca="1">IF(calculator!$I$5="",AND(AR32=AR33,AR32=AR34),"")</f>
        <v>#NAME?</v>
      </c>
      <c r="AS44" t="e">
        <f ca="1">IF(calculator!$I$5="",AND(AS32=AS33,AS32=AS34),"")</f>
        <v>#NAME?</v>
      </c>
      <c r="AT44" t="e">
        <f ca="1">IF(calculator!$I$5="",AND(AT32=AT33,AT32=AT34),"")</f>
        <v>#NAME?</v>
      </c>
      <c r="AU44" t="e">
        <f ca="1">IF(calculator!$I$5="",AND(AU32=AU33,AU32=AU34),"")</f>
        <v>#NAME?</v>
      </c>
      <c r="AV44" t="e">
        <f ca="1">IF(calculator!$I$5="",AND(AV32=AV33,AV32=AV34),"")</f>
        <v>#NAME?</v>
      </c>
      <c r="AW44" t="e">
        <f ca="1">IF(calculator!$I$5="",AND(AW32=AW33,AW32=AW34),"")</f>
        <v>#NAME?</v>
      </c>
      <c r="AX44" t="e">
        <f ca="1">IF(calculator!$I$5="",AND(AX32=AX33,AX32=AX34),"")</f>
        <v>#NAME?</v>
      </c>
      <c r="AY44" t="e">
        <f ca="1">IF(calculator!$I$5="",AND(AY32=AY33,AY32=AY34),"")</f>
        <v>#NAME?</v>
      </c>
      <c r="AZ44" t="e">
        <f ca="1">IF(calculator!$I$5="",AND(AZ32=AZ33,AZ32=AZ34),"")</f>
        <v>#NAME?</v>
      </c>
      <c r="BA44" t="e">
        <f ca="1">IF(calculator!$I$5="",AND(BA32=BA33,BA32=BA34),"")</f>
        <v>#NAME?</v>
      </c>
      <c r="BB44" t="e">
        <f ca="1">IF(calculator!$I$5="",AND(BB32=BB33,BB32=BB34),"")</f>
        <v>#NAME?</v>
      </c>
      <c r="BC44" t="e">
        <f ca="1">IF(calculator!$I$5="",AND(BC32=BC33,BC32=BC34),"")</f>
        <v>#NAME?</v>
      </c>
      <c r="BD44" t="e">
        <f ca="1">IF(calculator!$I$5="",AND(BD32=BD33,BD32=BD34),"")</f>
        <v>#NAME?</v>
      </c>
      <c r="BE44" t="e">
        <f ca="1">IF(calculator!$I$5="",AND(BE32=BE33,BE32=BE34),"")</f>
        <v>#NAME?</v>
      </c>
      <c r="BF44" t="e">
        <f ca="1">IF(calculator!$I$5="",AND(BF32=BF33,BF32=BF34),"")</f>
        <v>#NAME?</v>
      </c>
      <c r="BG44" t="e">
        <f ca="1">IF(calculator!$I$5="",AND(BG32=BG33,BG32=BG34),"")</f>
        <v>#NAME?</v>
      </c>
      <c r="BH44" t="e">
        <f ca="1">IF(calculator!$I$5="",AND(BH32=BH33,BH32=BH34),"")</f>
        <v>#NAME?</v>
      </c>
      <c r="BI44" t="e">
        <f ca="1">IF(calculator!$I$5="",AND(BI32=BI33,BI32=BI34),"")</f>
        <v>#NAME?</v>
      </c>
      <c r="BJ44" t="e">
        <f ca="1">IF(calculator!$I$5="",AND(BJ32=BJ33,BJ32=BJ34),"")</f>
        <v>#NAME?</v>
      </c>
      <c r="BK44" t="e">
        <f ca="1">IF(calculator!$I$5="",AND(BK32=BK33,BK32=BK34),"")</f>
        <v>#NAME?</v>
      </c>
      <c r="BL44" t="e">
        <f ca="1">IF(calculator!$I$5="",AND(BL32=BL33,BL32=BL34),"")</f>
        <v>#NAME?</v>
      </c>
      <c r="BM44" t="e">
        <f ca="1">IF(calculator!$I$5="",AND(BM32=BM33,BM32=BM34),"")</f>
        <v>#NAME?</v>
      </c>
      <c r="BN44" t="e">
        <f ca="1">IF(calculator!$I$5="",AND(BN32=BN33,BN32=BN34),"")</f>
        <v>#NAME?</v>
      </c>
      <c r="BO44" t="e">
        <f ca="1">IF(calculator!$I$5="",AND(BO32=BO33,BO32=BO34),"")</f>
        <v>#NAME?</v>
      </c>
      <c r="BP44" t="e">
        <f ca="1">IF(calculator!$I$5="",AND(BP32=BP33,BP32=BP34),"")</f>
        <v>#NAME?</v>
      </c>
      <c r="BQ44" t="e">
        <f ca="1">IF(calculator!$I$5="",AND(BQ32=BQ33,BQ32=BQ34),"")</f>
        <v>#NAME?</v>
      </c>
      <c r="BR44" t="e">
        <f ca="1">IF(calculator!$I$5="",AND(BR32=BR33,BR32=BR34),"")</f>
        <v>#NAME?</v>
      </c>
      <c r="BS44" t="e">
        <f ca="1">IF(calculator!$I$5="",AND(BS32=BS33,BS32=BS34),"")</f>
        <v>#NAME?</v>
      </c>
      <c r="BT44" t="e">
        <f ca="1">IF(calculator!$I$5="",AND(BT32=BT33,BT32=BT34),"")</f>
        <v>#NAME?</v>
      </c>
      <c r="BU44" t="e">
        <f ca="1">IF(calculator!$I$5="",AND(BU32=BU33,BU32=BU34),"")</f>
        <v>#NAME?</v>
      </c>
      <c r="BV44" t="e">
        <f ca="1">IF(calculator!$I$5="",AND(BV32=BV33,BV32=BV34),"")</f>
        <v>#NAME?</v>
      </c>
      <c r="BW44" t="e">
        <f ca="1">IF(calculator!$I$5="",AND(BW32=BW33,BW32=BW34),"")</f>
        <v>#NAME?</v>
      </c>
      <c r="BX44" t="e">
        <f ca="1">IF(calculator!$I$5="",AND(BX32=BX33,BX32=BX34),"")</f>
        <v>#NAME?</v>
      </c>
      <c r="BY44" t="e">
        <f ca="1">IF(calculator!$I$5="",AND(BY32=BY33,BY32=BY34),"")</f>
        <v>#NAME?</v>
      </c>
      <c r="BZ44" t="e">
        <f ca="1">IF(calculator!$I$5="",AND(BZ32=BZ33,BZ32=BZ34),"")</f>
        <v>#NAME?</v>
      </c>
      <c r="CA44" t="e">
        <f ca="1">IF(calculator!$I$5="",AND(CA32=CA33,CA32=CA34),"")</f>
        <v>#NAME?</v>
      </c>
      <c r="CB44" t="e">
        <f ca="1">IF(calculator!$I$5="",AND(CB32=CB33,CB32=CB34),"")</f>
        <v>#NAME?</v>
      </c>
      <c r="CC44" t="e">
        <f ca="1">IF(calculator!$I$5="",AND(CC32=CC33,CC32=CC34),"")</f>
        <v>#NAME?</v>
      </c>
      <c r="CD44" t="e">
        <f ca="1">IF(calculator!$I$5="",AND(CD32=CD33,CD32=CD34),"")</f>
        <v>#NAME?</v>
      </c>
      <c r="CE44" t="e">
        <f ca="1">IF(calculator!$I$5="",AND(CE32=CE33,CE32=CE34),"")</f>
        <v>#NAME?</v>
      </c>
      <c r="CF44" t="e">
        <f ca="1">IF(calculator!$I$5="",AND(CF32=CF33,CF32=CF34),"")</f>
        <v>#NAME?</v>
      </c>
      <c r="CG44" t="e">
        <f ca="1">IF(calculator!$I$5="",AND(CG32=CG33,CG32=CG34),"")</f>
        <v>#NAME?</v>
      </c>
      <c r="CH44" t="e">
        <f ca="1">IF(calculator!$I$5="",AND(CH32=CH33,CH32=CH34),"")</f>
        <v>#NAME?</v>
      </c>
      <c r="CI44" t="e">
        <f ca="1">IF(calculator!$I$5="",AND(CI32=CI33,CI32=CI34),"")</f>
        <v>#NAME?</v>
      </c>
      <c r="CJ44" t="e">
        <f ca="1">IF(calculator!$I$5="",AND(CJ32=CJ33,CJ32=CJ34),"")</f>
        <v>#NAME?</v>
      </c>
      <c r="CK44" t="e">
        <f ca="1">IF(calculator!$I$5="",AND(CK32=CK33,CK32=CK34),"")</f>
        <v>#NAME?</v>
      </c>
      <c r="CL44" t="e">
        <f ca="1">IF(calculator!$I$5="",AND(CL32=CL33,CL32=CL34),"")</f>
        <v>#NAME?</v>
      </c>
      <c r="CM44" t="e">
        <f ca="1">IF(calculator!$I$5="",AND(CM32=CM33,CM32=CM34),"")</f>
        <v>#NAME?</v>
      </c>
      <c r="CN44" t="e">
        <f ca="1">IF(calculator!$I$5="",AND(CN32=CN33,CN32=CN34),"")</f>
        <v>#NAME?</v>
      </c>
      <c r="CO44" t="e">
        <f ca="1">IF(calculator!$I$5="",AND(CO32=CO33,CO32=CO34),"")</f>
        <v>#NAME?</v>
      </c>
      <c r="CP44" t="e">
        <f ca="1">IF(calculator!$I$5="",AND(CP32=CP33,CP32=CP34),"")</f>
        <v>#NAME?</v>
      </c>
      <c r="CQ44" t="e">
        <f ca="1">IF(calculator!$I$5="",AND(CQ32=CQ33,CQ32=CQ34),"")</f>
        <v>#NAME?</v>
      </c>
      <c r="CR44" t="e">
        <f ca="1">IF(calculator!$I$5="",AND(CR32=CR33,CR32=CR34),"")</f>
        <v>#NAME?</v>
      </c>
      <c r="CS44" t="e">
        <f ca="1">IF(calculator!$I$5="",AND(CS32=CS33,CS32=CS34),"")</f>
        <v>#NAME?</v>
      </c>
      <c r="CT44" t="e">
        <f ca="1">IF(calculator!$I$5="",AND(CT32=CT33,CT32=CT34),"")</f>
        <v>#NAME?</v>
      </c>
      <c r="CU44" t="e">
        <f ca="1">IF(calculator!$I$5="",AND(CU32=CU33,CU32=CU34),"")</f>
        <v>#NAME?</v>
      </c>
      <c r="CV44" t="e">
        <f ca="1">IF(calculator!$I$5="",AND(CV32=CV33,CV32=CV34),"")</f>
        <v>#NAME?</v>
      </c>
      <c r="CW44" t="e">
        <f ca="1">IF(calculator!$I$5="",AND(CW32=CW33,CW32=CW34),"")</f>
        <v>#NAME?</v>
      </c>
      <c r="CX44" t="e">
        <f ca="1">IF(calculator!$I$5="",AND(CX32=CX33,CX32=CX34),"")</f>
        <v>#NAME?</v>
      </c>
      <c r="CY44" t="e">
        <f ca="1">IF(calculator!$I$5="",AND(CY32=CY33,CY32=CY34),"")</f>
        <v>#NAME?</v>
      </c>
      <c r="CZ44" t="e">
        <f ca="1">IF(calculator!$I$5="",AND(CZ32=CZ33,CZ32=CZ34),"")</f>
        <v>#NAME?</v>
      </c>
      <c r="DA44" t="e">
        <f ca="1">IF(calculator!$I$5="",AND(DA32=DA33,DA32=DA34),"")</f>
        <v>#NAME?</v>
      </c>
      <c r="DB44" t="e">
        <f ca="1">IF(calculator!$I$5="",AND(DB32=DB33,DB32=DB34),"")</f>
        <v>#NAME?</v>
      </c>
      <c r="DC44" t="e">
        <f ca="1">IF(calculator!$I$5="",AND(DC32=DC33,DC32=DC34),"")</f>
        <v>#NAME?</v>
      </c>
      <c r="DD44" t="e">
        <f ca="1">IF(calculator!$I$5="",AND(DD32=DD33,DD32=DD34),"")</f>
        <v>#NAME?</v>
      </c>
      <c r="DE44" t="e">
        <f ca="1">IF(calculator!$I$5="",AND(DE32=DE33,DE32=DE34),"")</f>
        <v>#NAME?</v>
      </c>
      <c r="DF44" t="e">
        <f ca="1">IF(calculator!$I$5="",AND(DF32=DF33,DF32=DF34),"")</f>
        <v>#NAME?</v>
      </c>
      <c r="DG44" t="e">
        <f ca="1">IF(calculator!$I$5="",AND(DG32=DG33,DG32=DG34),"")</f>
        <v>#NAME?</v>
      </c>
      <c r="DH44" t="e">
        <f ca="1">IF(calculator!$I$5="",AND(DH32=DH33,DH32=DH34),"")</f>
        <v>#NAME?</v>
      </c>
      <c r="DI44" t="e">
        <f ca="1">IF(calculator!$I$5="",AND(DI32=DI33,DI32=DI34),"")</f>
        <v>#NAME?</v>
      </c>
      <c r="DJ44" t="e">
        <f ca="1">IF(calculator!$I$5="",AND(DJ32=DJ33,DJ32=DJ34),"")</f>
        <v>#NAME?</v>
      </c>
      <c r="DK44" t="e">
        <f ca="1">IF(calculator!$I$5="",AND(DK32=DK33,DK32=DK34),"")</f>
        <v>#NAME?</v>
      </c>
      <c r="DL44" t="e">
        <f ca="1">IF(calculator!$I$5="",AND(DL32=DL33,DL32=DL34),"")</f>
        <v>#NAME?</v>
      </c>
      <c r="DM44" t="e">
        <f ca="1">IF(calculator!$I$5="",AND(DM32=DM33,DM32=DM34),"")</f>
        <v>#NAME?</v>
      </c>
      <c r="DN44" t="e">
        <f ca="1">IF(calculator!$I$5="",AND(DN32=DN33,DN32=DN34),"")</f>
        <v>#NAME?</v>
      </c>
      <c r="DO44" t="e">
        <f ca="1">IF(calculator!$I$5="",AND(DO32=DO33,DO32=DO34),"")</f>
        <v>#NAME?</v>
      </c>
      <c r="DP44" t="e">
        <f ca="1">IF(calculator!$I$5="",AND(DP32=DP33,DP32=DP34),"")</f>
        <v>#NAME?</v>
      </c>
      <c r="DQ44" t="e">
        <f ca="1">IF(calculator!$I$5="",AND(DQ32=DQ33,DQ32=DQ34),"")</f>
        <v>#NAME?</v>
      </c>
      <c r="DR44" t="e">
        <f ca="1">IF(calculator!$I$5="",AND(DR32=DR33,DR32=DR34),"")</f>
        <v>#NAME?</v>
      </c>
      <c r="DS44" t="e">
        <f ca="1">IF(calculator!$I$5="",AND(DS32=DS33,DS32=DS34),"")</f>
        <v>#NAME?</v>
      </c>
      <c r="DT44" t="e">
        <f ca="1">IF(calculator!$I$5="",AND(DT32=DT33,DT32=DT34),"")</f>
        <v>#NAME?</v>
      </c>
      <c r="DU44" t="e">
        <f ca="1">IF(calculator!$I$5="",AND(DU32=DU33,DU32=DU34),"")</f>
        <v>#NAME?</v>
      </c>
      <c r="DV44" t="e">
        <f ca="1">IF(calculator!$I$5="",AND(DV32=DV33,DV32=DV34),"")</f>
        <v>#NAME?</v>
      </c>
      <c r="DW44" t="e">
        <f ca="1">IF(calculator!$I$5="",AND(DW32=DW33,DW32=DW34),"")</f>
        <v>#NAME?</v>
      </c>
      <c r="DX44" t="e">
        <f ca="1">IF(calculator!$I$5="",AND(DX32=DX33,DX32=DX34),"")</f>
        <v>#NAME?</v>
      </c>
      <c r="DY44" t="e">
        <f ca="1">IF(calculator!$I$5="",AND(DY32=DY33,DY32=DY34),"")</f>
        <v>#NAME?</v>
      </c>
      <c r="DZ44" t="e">
        <f ca="1">IF(calculator!$I$5="",AND(DZ32=DZ33,DZ32=DZ34),"")</f>
        <v>#NAME?</v>
      </c>
      <c r="EA44" t="e">
        <f ca="1">IF(calculator!$I$5="",AND(EA32=EA33,EA32=EA34),"")</f>
        <v>#NAME?</v>
      </c>
      <c r="EB44" t="e">
        <f ca="1">IF(calculator!$I$5="",AND(EB32=EB33,EB32=EB34),"")</f>
        <v>#NAME?</v>
      </c>
      <c r="EC44" t="e">
        <f ca="1">IF(calculator!$I$5="",AND(EC32=EC33,EC32=EC34),"")</f>
        <v>#NAME?</v>
      </c>
      <c r="ED44" t="e">
        <f ca="1">IF(calculator!$I$5="",AND(ED32=ED33,ED32=ED34),"")</f>
        <v>#NAME?</v>
      </c>
      <c r="EE44" t="e">
        <f ca="1">IF(calculator!$I$5="",AND(EE32=EE33,EE32=EE34),"")</f>
        <v>#NAME?</v>
      </c>
      <c r="EF44" t="e">
        <f ca="1">IF(calculator!$I$5="",AND(EF32=EF33,EF32=EF34),"")</f>
        <v>#NAME?</v>
      </c>
      <c r="EG44" t="e">
        <f ca="1">IF(calculator!$I$5="",AND(EG32=EG33,EG32=EG34),"")</f>
        <v>#NAME?</v>
      </c>
      <c r="EH44" t="e">
        <f ca="1">IF(calculator!$I$5="",AND(EH32=EH33,EH32=EH34),"")</f>
        <v>#NAME?</v>
      </c>
      <c r="EI44" t="e">
        <f ca="1">IF(calculator!$I$5="",AND(EI32=EI33,EI32=EI34),"")</f>
        <v>#NAME?</v>
      </c>
      <c r="EJ44" t="e">
        <f ca="1">IF(calculator!$I$5="",AND(EJ32=EJ33,EJ32=EJ34),"")</f>
        <v>#NAME?</v>
      </c>
      <c r="EK44" t="e">
        <f ca="1">IF(calculator!$I$5="",AND(EK32=EK33,EK32=EK34),"")</f>
        <v>#NAME?</v>
      </c>
      <c r="EL44" t="e">
        <f ca="1">IF(calculator!$I$5="",AND(EL32=EL33,EL32=EL34),"")</f>
        <v>#NAME?</v>
      </c>
      <c r="EM44" t="e">
        <f ca="1">IF(calculator!$I$5="",AND(EM32=EM33,EM32=EM34),"")</f>
        <v>#NAME?</v>
      </c>
      <c r="EN44" t="e">
        <f ca="1">IF(calculator!$I$5="",AND(EN32=EN33,EN32=EN34),"")</f>
        <v>#NAME?</v>
      </c>
      <c r="EO44" t="e">
        <f ca="1">IF(calculator!$I$5="",AND(EO32=EO33,EO32=EO34),"")</f>
        <v>#NAME?</v>
      </c>
      <c r="EP44" t="e">
        <f ca="1">IF(calculator!$I$5="",AND(EP32=EP33,EP32=EP34),"")</f>
        <v>#NAME?</v>
      </c>
      <c r="EQ44" t="e">
        <f ca="1">IF(calculator!$I$5="",AND(EQ32=EQ33,EQ32=EQ34),"")</f>
        <v>#NAME?</v>
      </c>
      <c r="ER44" t="e">
        <f ca="1">IF(calculator!$I$5="",AND(ER32=ER33,ER32=ER34),"")</f>
        <v>#NAME?</v>
      </c>
      <c r="ES44" t="e">
        <f ca="1">IF(calculator!$I$5="",AND(ES32=ES33,ES32=ES34),"")</f>
        <v>#NAME?</v>
      </c>
      <c r="ET44" t="e">
        <f ca="1">IF(calculator!$I$5="",AND(ET32=ET33,ET32=ET34),"")</f>
        <v>#NAME?</v>
      </c>
      <c r="EU44" t="e">
        <f ca="1">IF(calculator!$I$5="",AND(EU32=EU33,EU32=EU34),"")</f>
        <v>#NAME?</v>
      </c>
      <c r="EV44" t="e">
        <f ca="1">IF(calculator!$I$5="",AND(EV32=EV33,EV32=EV34),"")</f>
        <v>#NAME?</v>
      </c>
      <c r="EW44" t="e">
        <f ca="1">IF(calculator!$I$5="",AND(EW32=EW33,EW32=EW34),"")</f>
        <v>#NAME?</v>
      </c>
      <c r="EX44" t="e">
        <f ca="1">IF(calculator!$I$5="",AND(EX32=EX33,EX32=EX34),"")</f>
        <v>#NAME?</v>
      </c>
      <c r="EY44" t="e">
        <f ca="1">IF(calculator!$I$5="",AND(EY32=EY33,EY32=EY34),"")</f>
        <v>#NAME?</v>
      </c>
      <c r="EZ44" t="e">
        <f ca="1">IF(calculator!$I$5="",AND(EZ32=EZ33,EZ32=EZ34),"")</f>
        <v>#NAME?</v>
      </c>
      <c r="FA44" t="e">
        <f ca="1">IF(calculator!$I$5="",AND(FA32=FA33,FA32=FA34),"")</f>
        <v>#NAME?</v>
      </c>
      <c r="FB44" t="e">
        <f ca="1">IF(calculator!$I$5="",AND(FB32=FB33,FB32=FB34),"")</f>
        <v>#NAME?</v>
      </c>
    </row>
    <row r="45" spans="1:158">
      <c r="A45" s="80" t="str">
        <v>Enott</v>
      </c>
      <c r="B45" s="142" t="e">
        <f ca="1"/>
        <v>#NAME?</v>
      </c>
      <c r="D45" s="23" t="s">
        <v>194</v>
      </c>
      <c r="E45" t="e">
        <f t="shared" ca="1" si="1"/>
        <v>#NAME?</v>
      </c>
      <c r="F45" s="143">
        <f t="array" ref="F45">IF(calculator!$I$5="",INDEX(VeryBigTable,MATCH(F$1,VeryBigTableHeroes,0),MATCH(INDEX(ChatList,MATCH($D45,ChatHeroList,0),1),VeryBigTableChatRow)),"")</f>
        <v>3</v>
      </c>
      <c r="G45" s="143">
        <f t="array" ref="G45">IF(calculator!$I$5="",INDEX(VeryBigTable,MATCH(G$1,VeryBigTableHeroes,0),MATCH(INDEX(ChatList,MATCH($D45,ChatHeroList,0),1),VeryBigTableChatRow)),"")</f>
        <v>-2</v>
      </c>
      <c r="H45" s="143">
        <f t="array" ref="H45">IF(calculator!$I$5="",INDEX(VeryBigTable,MATCH(H$1,VeryBigTableHeroes,0),MATCH(INDEX(ChatList,MATCH($D45,ChatHeroList,0),1),VeryBigTableChatRow)),"")</f>
        <v>-5</v>
      </c>
      <c r="I45" s="143">
        <f>IF(calculator!$I$5="",SUM(F45:H45),"")</f>
        <v>-4</v>
      </c>
      <c r="J45" s="23" t="s">
        <v>194</v>
      </c>
      <c r="K45" s="23" t="e">
        <f t="shared" ca="1" si="2"/>
        <v>#NAME?</v>
      </c>
      <c r="L45" s="23">
        <f t="array" ref="L45">IF(calculator!$I$5="",INDEX(VeryBigTable,MATCH(L$1,VeryBigTableHeroes,0),MATCH(INDEX(ChatList,MATCH($J45,ChatHeroList,0),2),VeryBigTableChatRow)),"")</f>
        <v>2</v>
      </c>
      <c r="M45" s="23">
        <f t="array" ref="M45">IF(calculator!$I$5="",INDEX(VeryBigTable,MATCH(M$1,VeryBigTableHeroes,0),MATCH(INDEX(ChatList,MATCH($J45,ChatHeroList,0),2),VeryBigTableChatRow)),"")</f>
        <v>-3</v>
      </c>
      <c r="N45" s="23">
        <f t="array" ref="N45">IF(calculator!$I$5="",INDEX(VeryBigTable,MATCH(N$1,VeryBigTableHeroes,0),MATCH(INDEX(ChatList,MATCH($J45,ChatHeroList,0),2),VeryBigTableChatRow)),"")</f>
        <v>3</v>
      </c>
      <c r="O45" s="23">
        <f>IF(calculator!$I$5="",SUM(L45:N45),"")</f>
        <v>2</v>
      </c>
      <c r="P45" s="149" t="s">
        <v>41</v>
      </c>
      <c r="Q45" s="125" t="e">
        <f ca="1">_xludf.CONCAT(P45,"2")</f>
        <v>#NAME?</v>
      </c>
      <c r="R45" s="149" t="e">
        <f t="array" ref="R45">IF(calculator!$I$5="",INDEX(VeryBigTable,MATCH(R$1,VeryBigTableHeroes,0),MATCH(INDEX(ChatList,MATCH($P45,ChatHeroList,0),2),VeryBigTableChatRow)),"")</f>
        <v>#N/A</v>
      </c>
      <c r="S45" s="149" t="e">
        <f t="array" ref="S45">IF(calculator!$I$5="",INDEX(VeryBigTable,MATCH(S$1,VeryBigTableHeroes,0),MATCH(INDEX(ChatList,MATCH($P45,ChatHeroList,0),2),VeryBigTableChatRow)),"")</f>
        <v>#N/A</v>
      </c>
      <c r="T45" s="149" t="e">
        <f t="array" ref="T45">IF(calculator!$I$5="",INDEX(VeryBigTable,MATCH(T$1,VeryBigTableHeroes,0),MATCH(INDEX(ChatList,MATCH($P45,ChatHeroList,0),2),VeryBigTableChatRow)),"")</f>
        <v>#N/A</v>
      </c>
      <c r="U45" s="149" t="e">
        <f>IF(calculator!$I$5="",SUM(R45:T45),"")</f>
        <v>#N/A</v>
      </c>
      <c r="AJ45" s="1" t="s">
        <v>592</v>
      </c>
    </row>
    <row r="46" spans="1:158">
      <c r="A46" s="84" t="str">
        <v>FighterMaya</v>
      </c>
      <c r="B46" s="159" t="e">
        <f ca="1"/>
        <v>#NAME?</v>
      </c>
      <c r="D46" s="23" t="s">
        <v>125</v>
      </c>
      <c r="E46" t="e">
        <f t="shared" ca="1" si="1"/>
        <v>#NAME?</v>
      </c>
      <c r="F46" s="143">
        <f t="array" ref="F46">IF(calculator!$I$5="",INDEX(VeryBigTable,MATCH(F$1,VeryBigTableHeroes,0),MATCH(INDEX(ChatList,MATCH($D46,ChatHeroList,0),1),VeryBigTableChatRow)),"")</f>
        <v>2</v>
      </c>
      <c r="G46" s="143">
        <f t="array" ref="G46">IF(calculator!$I$5="",INDEX(VeryBigTable,MATCH(G$1,VeryBigTableHeroes,0),MATCH(INDEX(ChatList,MATCH($D46,ChatHeroList,0),1),VeryBigTableChatRow)),"")</f>
        <v>5</v>
      </c>
      <c r="H46" s="143">
        <f t="array" ref="H46">IF(calculator!$I$5="",INDEX(VeryBigTable,MATCH(H$1,VeryBigTableHeroes,0),MATCH(INDEX(ChatList,MATCH($D46,ChatHeroList,0),1),VeryBigTableChatRow)),"")</f>
        <v>4</v>
      </c>
      <c r="I46" s="143">
        <f>IF(calculator!$I$5="",SUM(F46:H46),"")</f>
        <v>11</v>
      </c>
      <c r="J46" s="23" t="s">
        <v>125</v>
      </c>
      <c r="K46" s="23" t="e">
        <f t="shared" ca="1" si="2"/>
        <v>#NAME?</v>
      </c>
      <c r="L46" s="23" t="e">
        <f t="array" ref="L46">IF(calculator!$I$5="",INDEX(VeryBigTable,MATCH(L$1,VeryBigTableHeroes,0),MATCH(INDEX(ChatList,MATCH($J46,ChatHeroList,0),2),VeryBigTableChatRow)),"")</f>
        <v>#N/A</v>
      </c>
      <c r="M46" s="23" t="e">
        <f t="array" ref="M46">IF(calculator!$I$5="",INDEX(VeryBigTable,MATCH(M$1,VeryBigTableHeroes,0),MATCH(INDEX(ChatList,MATCH($J46,ChatHeroList,0),2),VeryBigTableChatRow)),"")</f>
        <v>#N/A</v>
      </c>
      <c r="N46" s="23" t="e">
        <f t="array" ref="N46">IF(calculator!$I$5="",INDEX(VeryBigTable,MATCH(N$1,VeryBigTableHeroes,0),MATCH(INDEX(ChatList,MATCH($J46,ChatHeroList,0),2),VeryBigTableChatRow)),"")</f>
        <v>#N/A</v>
      </c>
      <c r="O46" s="23" t="e">
        <f>IF(calculator!$I$5="",SUM(L46:N46),"")</f>
        <v>#N/A</v>
      </c>
      <c r="P46" s="149" t="s">
        <v>179</v>
      </c>
      <c r="Q46" s="125" t="e">
        <f ca="1">_xludf.CONCAT(P46,"1")</f>
        <v>#NAME?</v>
      </c>
      <c r="R46" s="149">
        <f t="array" ref="R46">IF(calculator!$I$5="",INDEX(VeryBigTable,MATCH(R$1,VeryBigTableHeroes,0),MATCH(INDEX(ChatList,MATCH($P46,ChatHeroList,0),1),VeryBigTableChatRow)),"")</f>
        <v>4</v>
      </c>
      <c r="S46" s="149">
        <f t="array" ref="S46">IF(calculator!$I$5="",INDEX(VeryBigTable,MATCH(S$1,VeryBigTableHeroes,0),MATCH(INDEX(ChatList,MATCH($P46,ChatHeroList,0),1),VeryBigTableChatRow)),"")</f>
        <v>-6</v>
      </c>
      <c r="T46" s="149">
        <f t="array" ref="T46">IF(calculator!$I$5="",INDEX(VeryBigTable,MATCH(T$1,VeryBigTableHeroes,0),MATCH(INDEX(ChatList,MATCH($P46,ChatHeroList,0),1),VeryBigTableChatRow)),"")</f>
        <v>-3</v>
      </c>
      <c r="U46" s="149">
        <f>IF(calculator!$I$5="",SUM(R46:T46),"")</f>
        <v>-5</v>
      </c>
      <c r="AJ46" s="1" t="s">
        <v>593</v>
      </c>
      <c r="AK46">
        <v>28</v>
      </c>
      <c r="AL46">
        <v>24</v>
      </c>
      <c r="AM46">
        <v>26</v>
      </c>
      <c r="AN46">
        <v>26</v>
      </c>
      <c r="AO46">
        <v>22</v>
      </c>
      <c r="AP46">
        <v>23</v>
      </c>
      <c r="AQ46">
        <v>18</v>
      </c>
      <c r="AR46" t="s">
        <v>598</v>
      </c>
      <c r="AS46">
        <v>30</v>
      </c>
      <c r="AT46">
        <v>29</v>
      </c>
      <c r="AU46">
        <v>24</v>
      </c>
      <c r="AV46">
        <v>20</v>
      </c>
      <c r="AW46">
        <v>29</v>
      </c>
      <c r="AX46">
        <v>24</v>
      </c>
      <c r="AY46">
        <v>27</v>
      </c>
      <c r="AZ46">
        <v>21</v>
      </c>
      <c r="BA46">
        <v>27</v>
      </c>
      <c r="BB46" t="s">
        <v>598</v>
      </c>
      <c r="BC46">
        <v>25</v>
      </c>
      <c r="BD46">
        <v>21</v>
      </c>
      <c r="BE46">
        <v>26</v>
      </c>
      <c r="BF46">
        <v>18</v>
      </c>
      <c r="BG46" t="s">
        <v>598</v>
      </c>
      <c r="BH46">
        <v>26</v>
      </c>
      <c r="BI46">
        <v>23</v>
      </c>
      <c r="BJ46">
        <v>19</v>
      </c>
      <c r="BK46">
        <v>27</v>
      </c>
      <c r="BL46">
        <v>27</v>
      </c>
      <c r="BM46">
        <v>28</v>
      </c>
      <c r="BN46">
        <v>24</v>
      </c>
      <c r="BO46">
        <v>21</v>
      </c>
      <c r="BP46">
        <v>21</v>
      </c>
      <c r="BQ46">
        <v>23</v>
      </c>
      <c r="BR46">
        <v>24</v>
      </c>
      <c r="BS46">
        <v>23</v>
      </c>
      <c r="BT46">
        <v>31</v>
      </c>
      <c r="BU46">
        <v>22</v>
      </c>
      <c r="BV46">
        <v>28</v>
      </c>
      <c r="BW46">
        <v>32</v>
      </c>
      <c r="BX46">
        <v>21</v>
      </c>
      <c r="BY46">
        <v>28</v>
      </c>
      <c r="BZ46" t="s">
        <v>598</v>
      </c>
      <c r="CA46">
        <v>28</v>
      </c>
      <c r="CB46">
        <v>20</v>
      </c>
      <c r="CC46">
        <v>21</v>
      </c>
      <c r="CD46">
        <v>31</v>
      </c>
      <c r="CE46">
        <v>29</v>
      </c>
      <c r="CF46">
        <v>21</v>
      </c>
      <c r="CG46">
        <v>25</v>
      </c>
      <c r="CH46" t="s">
        <v>598</v>
      </c>
      <c r="CI46">
        <v>23</v>
      </c>
      <c r="CJ46">
        <v>23</v>
      </c>
      <c r="CK46">
        <v>29</v>
      </c>
      <c r="CL46" t="s">
        <v>598</v>
      </c>
      <c r="CM46">
        <v>26</v>
      </c>
      <c r="CN46">
        <v>24</v>
      </c>
      <c r="CO46">
        <v>26</v>
      </c>
      <c r="CP46">
        <v>24</v>
      </c>
      <c r="CQ46">
        <v>25</v>
      </c>
      <c r="CR46">
        <v>21</v>
      </c>
      <c r="CS46">
        <v>29</v>
      </c>
      <c r="CT46">
        <v>21</v>
      </c>
      <c r="CU46">
        <v>26</v>
      </c>
      <c r="CV46">
        <v>24</v>
      </c>
      <c r="CW46">
        <v>23</v>
      </c>
      <c r="CX46">
        <v>23</v>
      </c>
      <c r="CY46">
        <v>29</v>
      </c>
      <c r="CZ46">
        <v>32</v>
      </c>
      <c r="DA46">
        <v>29</v>
      </c>
      <c r="DB46">
        <v>25</v>
      </c>
      <c r="DC46">
        <v>24</v>
      </c>
      <c r="DD46">
        <v>25</v>
      </c>
      <c r="DE46">
        <v>23</v>
      </c>
      <c r="DF46">
        <v>20</v>
      </c>
      <c r="DG46" t="s">
        <v>598</v>
      </c>
      <c r="DH46">
        <v>26</v>
      </c>
      <c r="DI46">
        <v>18</v>
      </c>
      <c r="DJ46">
        <v>18</v>
      </c>
      <c r="DK46">
        <v>28</v>
      </c>
      <c r="DL46">
        <v>23</v>
      </c>
      <c r="DM46">
        <v>24</v>
      </c>
      <c r="DN46" t="s">
        <v>598</v>
      </c>
      <c r="DO46">
        <v>25</v>
      </c>
      <c r="DP46">
        <v>25</v>
      </c>
      <c r="DQ46">
        <v>27</v>
      </c>
      <c r="DR46">
        <v>32</v>
      </c>
      <c r="DS46">
        <v>25</v>
      </c>
      <c r="DT46">
        <v>24</v>
      </c>
      <c r="DU46">
        <v>32</v>
      </c>
      <c r="DV46">
        <v>23</v>
      </c>
      <c r="DW46">
        <v>26</v>
      </c>
      <c r="DX46">
        <v>22</v>
      </c>
      <c r="DY46">
        <v>24</v>
      </c>
      <c r="DZ46" t="s">
        <v>598</v>
      </c>
      <c r="EA46">
        <v>29</v>
      </c>
      <c r="EB46">
        <v>29</v>
      </c>
      <c r="EC46">
        <v>18</v>
      </c>
      <c r="ED46" t="s">
        <v>598</v>
      </c>
      <c r="EE46" t="s">
        <v>598</v>
      </c>
      <c r="EF46">
        <v>24</v>
      </c>
      <c r="EG46">
        <v>24</v>
      </c>
      <c r="EH46">
        <v>18</v>
      </c>
      <c r="EI46">
        <v>23</v>
      </c>
      <c r="EJ46">
        <v>21</v>
      </c>
      <c r="EK46">
        <v>22</v>
      </c>
      <c r="EL46" t="s">
        <v>598</v>
      </c>
      <c r="EM46">
        <v>29</v>
      </c>
      <c r="EN46">
        <v>23</v>
      </c>
      <c r="EO46">
        <v>29</v>
      </c>
      <c r="EP46">
        <v>25</v>
      </c>
      <c r="EQ46">
        <v>26</v>
      </c>
      <c r="ER46" t="s">
        <v>598</v>
      </c>
      <c r="ES46">
        <v>31</v>
      </c>
      <c r="ET46">
        <v>29</v>
      </c>
      <c r="EU46">
        <v>26</v>
      </c>
      <c r="EV46">
        <v>23</v>
      </c>
      <c r="EW46">
        <v>23</v>
      </c>
      <c r="EX46">
        <v>29</v>
      </c>
      <c r="EY46">
        <v>24</v>
      </c>
      <c r="EZ46">
        <v>20</v>
      </c>
      <c r="FA46" t="s">
        <v>598</v>
      </c>
      <c r="FB46">
        <v>21</v>
      </c>
    </row>
    <row r="47" spans="1:158">
      <c r="A47" s="80" t="str">
        <v>GeneralPurrgis</v>
      </c>
      <c r="B47" s="142" t="e">
        <f ca="1"/>
        <v>#NAME?</v>
      </c>
      <c r="D47" s="23" t="s">
        <v>154</v>
      </c>
      <c r="E47" t="e">
        <f t="shared" ca="1" si="1"/>
        <v>#NAME?</v>
      </c>
      <c r="F47" s="143">
        <f t="array" ref="F47">IF(calculator!$I$5="",INDEX(VeryBigTable,MATCH(F$1,VeryBigTableHeroes,0),MATCH(INDEX(ChatList,MATCH($D47,ChatHeroList,0),1),VeryBigTableChatRow)),"")</f>
        <v>2</v>
      </c>
      <c r="G47" s="143">
        <f t="array" ref="G47">IF(calculator!$I$5="",INDEX(VeryBigTable,MATCH(G$1,VeryBigTableHeroes,0),MATCH(INDEX(ChatList,MATCH($D47,ChatHeroList,0),1),VeryBigTableChatRow)),"")</f>
        <v>-3</v>
      </c>
      <c r="H47" s="143">
        <f t="array" ref="H47">IF(calculator!$I$5="",INDEX(VeryBigTable,MATCH(H$1,VeryBigTableHeroes,0),MATCH(INDEX(ChatList,MATCH($D47,ChatHeroList,0),1),VeryBigTableChatRow)),"")</f>
        <v>3</v>
      </c>
      <c r="I47" s="143">
        <f>IF(calculator!$I$5="",SUM(F47:H47),"")</f>
        <v>2</v>
      </c>
      <c r="J47" s="23" t="s">
        <v>154</v>
      </c>
      <c r="K47" s="23" t="e">
        <f t="shared" ca="1" si="2"/>
        <v>#NAME?</v>
      </c>
      <c r="L47" s="23">
        <f t="array" ref="L47">IF(calculator!$I$5="",INDEX(VeryBigTable,MATCH(L$1,VeryBigTableHeroes,0),MATCH(INDEX(ChatList,MATCH($J47,ChatHeroList,0),2),VeryBigTableChatRow)),"")</f>
        <v>1</v>
      </c>
      <c r="M47" s="23">
        <f t="array" ref="M47">IF(calculator!$I$5="",INDEX(VeryBigTable,MATCH(M$1,VeryBigTableHeroes,0),MATCH(INDEX(ChatList,MATCH($J47,ChatHeroList,0),2),VeryBigTableChatRow)),"")</f>
        <v>-2</v>
      </c>
      <c r="N47" s="23">
        <f t="array" ref="N47">IF(calculator!$I$5="",INDEX(VeryBigTable,MATCH(N$1,VeryBigTableHeroes,0),MATCH(INDEX(ChatList,MATCH($J47,ChatHeroList,0),2),VeryBigTableChatRow)),"")</f>
        <v>-2</v>
      </c>
      <c r="O47" s="23">
        <f>IF(calculator!$I$5="",SUM(L47:N47),"")</f>
        <v>-3</v>
      </c>
      <c r="P47" s="149" t="s">
        <v>179</v>
      </c>
      <c r="Q47" s="125" t="e">
        <f ca="1">_xludf.CONCAT(P47,"2")</f>
        <v>#NAME?</v>
      </c>
      <c r="R47" s="149">
        <f t="array" ref="R47">IF(calculator!$I$5="",INDEX(VeryBigTable,MATCH(R$1,VeryBigTableHeroes,0),MATCH(INDEX(ChatList,MATCH($P47,ChatHeroList,0),2),VeryBigTableChatRow)),"")</f>
        <v>0</v>
      </c>
      <c r="S47" s="149">
        <f t="array" ref="S47">IF(calculator!$I$5="",INDEX(VeryBigTable,MATCH(S$1,VeryBigTableHeroes,0),MATCH(INDEX(ChatList,MATCH($P47,ChatHeroList,0),2),VeryBigTableChatRow)),"")</f>
        <v>9</v>
      </c>
      <c r="T47" s="149">
        <f t="array" ref="T47">IF(calculator!$I$5="",INDEX(VeryBigTable,MATCH(T$1,VeryBigTableHeroes,0),MATCH(INDEX(ChatList,MATCH($P47,ChatHeroList,0),2),VeryBigTableChatRow)),"")</f>
        <v>6</v>
      </c>
      <c r="U47" s="149">
        <f>IF(calculator!$I$5="",SUM(R47:T47),"")</f>
        <v>15</v>
      </c>
      <c r="AJ47" s="1" t="s">
        <v>594</v>
      </c>
      <c r="AK47" t="s">
        <v>598</v>
      </c>
      <c r="AL47" t="s">
        <v>598</v>
      </c>
      <c r="AM47" t="s">
        <v>598</v>
      </c>
      <c r="AN47" t="s">
        <v>598</v>
      </c>
      <c r="AO47" t="s">
        <v>598</v>
      </c>
      <c r="AP47" t="s">
        <v>598</v>
      </c>
      <c r="AQ47" t="s">
        <v>598</v>
      </c>
      <c r="AR47">
        <v>18</v>
      </c>
      <c r="AS47" t="s">
        <v>598</v>
      </c>
      <c r="AT47" t="s">
        <v>598</v>
      </c>
      <c r="AU47" t="s">
        <v>598</v>
      </c>
      <c r="AV47" t="s">
        <v>598</v>
      </c>
      <c r="AW47" t="s">
        <v>598</v>
      </c>
      <c r="AX47" t="s">
        <v>598</v>
      </c>
      <c r="AY47" t="s">
        <v>598</v>
      </c>
      <c r="AZ47" t="s">
        <v>598</v>
      </c>
      <c r="BA47" t="s">
        <v>598</v>
      </c>
      <c r="BB47">
        <v>20</v>
      </c>
      <c r="BC47" t="s">
        <v>598</v>
      </c>
      <c r="BD47" t="s">
        <v>598</v>
      </c>
      <c r="BE47" t="s">
        <v>598</v>
      </c>
      <c r="BF47" t="s">
        <v>598</v>
      </c>
      <c r="BG47">
        <v>31</v>
      </c>
      <c r="BH47" t="s">
        <v>598</v>
      </c>
      <c r="BI47" t="s">
        <v>598</v>
      </c>
      <c r="BJ47" t="s">
        <v>598</v>
      </c>
      <c r="BK47" t="s">
        <v>598</v>
      </c>
      <c r="BL47" t="s">
        <v>598</v>
      </c>
      <c r="BM47" t="s">
        <v>598</v>
      </c>
      <c r="BN47" t="s">
        <v>598</v>
      </c>
      <c r="BO47" t="s">
        <v>598</v>
      </c>
      <c r="BP47" t="s">
        <v>598</v>
      </c>
      <c r="BQ47" t="s">
        <v>598</v>
      </c>
      <c r="BR47" t="s">
        <v>598</v>
      </c>
      <c r="BS47" t="s">
        <v>598</v>
      </c>
      <c r="BT47" t="s">
        <v>598</v>
      </c>
      <c r="BU47" t="s">
        <v>598</v>
      </c>
      <c r="BV47" t="s">
        <v>598</v>
      </c>
      <c r="BW47" t="s">
        <v>598</v>
      </c>
      <c r="BX47" t="s">
        <v>598</v>
      </c>
      <c r="BY47" t="s">
        <v>598</v>
      </c>
      <c r="BZ47">
        <v>20</v>
      </c>
      <c r="CA47" t="s">
        <v>598</v>
      </c>
      <c r="CB47" t="s">
        <v>598</v>
      </c>
      <c r="CC47" t="s">
        <v>598</v>
      </c>
      <c r="CD47" t="s">
        <v>598</v>
      </c>
      <c r="CE47" t="s">
        <v>598</v>
      </c>
      <c r="CF47" t="s">
        <v>598</v>
      </c>
      <c r="CG47" t="s">
        <v>598</v>
      </c>
      <c r="CH47">
        <v>20</v>
      </c>
      <c r="CI47" t="s">
        <v>598</v>
      </c>
      <c r="CJ47" t="s">
        <v>598</v>
      </c>
      <c r="CK47" t="s">
        <v>598</v>
      </c>
      <c r="CL47">
        <v>28</v>
      </c>
      <c r="CM47" t="s">
        <v>598</v>
      </c>
      <c r="CN47" t="s">
        <v>598</v>
      </c>
      <c r="CO47" t="s">
        <v>598</v>
      </c>
      <c r="CP47" t="s">
        <v>598</v>
      </c>
      <c r="CQ47" t="s">
        <v>598</v>
      </c>
      <c r="CR47" t="s">
        <v>598</v>
      </c>
      <c r="CS47" t="s">
        <v>598</v>
      </c>
      <c r="CT47" t="s">
        <v>598</v>
      </c>
      <c r="CU47" t="s">
        <v>598</v>
      </c>
      <c r="CV47" t="s">
        <v>598</v>
      </c>
      <c r="CW47" t="s">
        <v>598</v>
      </c>
      <c r="CX47" t="s">
        <v>598</v>
      </c>
      <c r="CY47" t="s">
        <v>598</v>
      </c>
      <c r="CZ47" t="s">
        <v>598</v>
      </c>
      <c r="DA47" t="s">
        <v>598</v>
      </c>
      <c r="DB47" t="s">
        <v>598</v>
      </c>
      <c r="DC47" t="s">
        <v>598</v>
      </c>
      <c r="DD47" t="s">
        <v>598</v>
      </c>
      <c r="DE47" t="s">
        <v>598</v>
      </c>
      <c r="DF47" t="s">
        <v>598</v>
      </c>
      <c r="DG47">
        <v>25</v>
      </c>
      <c r="DH47" t="s">
        <v>598</v>
      </c>
      <c r="DI47" t="s">
        <v>598</v>
      </c>
      <c r="DJ47" t="s">
        <v>598</v>
      </c>
      <c r="DK47" t="s">
        <v>598</v>
      </c>
      <c r="DL47" t="s">
        <v>598</v>
      </c>
      <c r="DM47" t="s">
        <v>598</v>
      </c>
      <c r="DN47">
        <v>27</v>
      </c>
      <c r="DO47" t="s">
        <v>598</v>
      </c>
      <c r="DP47" t="s">
        <v>598</v>
      </c>
      <c r="DQ47" t="s">
        <v>598</v>
      </c>
      <c r="DR47" t="s">
        <v>598</v>
      </c>
      <c r="DS47" t="s">
        <v>598</v>
      </c>
      <c r="DT47" t="s">
        <v>598</v>
      </c>
      <c r="DU47" t="s">
        <v>598</v>
      </c>
      <c r="DV47" t="s">
        <v>598</v>
      </c>
      <c r="DW47" t="s">
        <v>598</v>
      </c>
      <c r="DX47" t="s">
        <v>598</v>
      </c>
      <c r="DY47" t="s">
        <v>598</v>
      </c>
      <c r="DZ47">
        <v>29</v>
      </c>
      <c r="EA47" t="s">
        <v>598</v>
      </c>
      <c r="EB47" t="s">
        <v>598</v>
      </c>
      <c r="EC47" t="s">
        <v>598</v>
      </c>
      <c r="ED47">
        <v>19</v>
      </c>
      <c r="EE47">
        <v>24</v>
      </c>
      <c r="EF47" t="s">
        <v>598</v>
      </c>
      <c r="EG47" t="s">
        <v>598</v>
      </c>
      <c r="EH47" t="s">
        <v>598</v>
      </c>
      <c r="EI47" t="s">
        <v>598</v>
      </c>
      <c r="EJ47" t="s">
        <v>598</v>
      </c>
      <c r="EK47" t="s">
        <v>598</v>
      </c>
      <c r="EL47">
        <v>29</v>
      </c>
      <c r="EM47" t="s">
        <v>598</v>
      </c>
      <c r="EN47" t="s">
        <v>598</v>
      </c>
      <c r="EO47" t="s">
        <v>598</v>
      </c>
      <c r="EP47" t="s">
        <v>598</v>
      </c>
      <c r="EQ47" t="s">
        <v>598</v>
      </c>
      <c r="ER47">
        <v>21</v>
      </c>
      <c r="ES47" t="s">
        <v>598</v>
      </c>
      <c r="ET47" t="s">
        <v>598</v>
      </c>
      <c r="EU47" t="s">
        <v>598</v>
      </c>
      <c r="EV47" t="s">
        <v>598</v>
      </c>
      <c r="EW47" t="s">
        <v>598</v>
      </c>
      <c r="EX47" t="s">
        <v>598</v>
      </c>
      <c r="EY47" t="s">
        <v>598</v>
      </c>
      <c r="EZ47" t="s">
        <v>598</v>
      </c>
      <c r="FA47">
        <v>20</v>
      </c>
      <c r="FB47" t="s">
        <v>598</v>
      </c>
    </row>
    <row r="48" spans="1:158">
      <c r="A48" s="80" t="str">
        <v>Gloomyrain</v>
      </c>
      <c r="B48" s="142" t="e">
        <f ca="1"/>
        <v>#NAME?</v>
      </c>
      <c r="D48" s="23" t="s">
        <v>145</v>
      </c>
      <c r="E48" t="e">
        <f t="shared" ca="1" si="1"/>
        <v>#NAME?</v>
      </c>
      <c r="F48" s="143">
        <f t="array" ref="F48">IF(calculator!$I$5="",INDEX(VeryBigTable,MATCH(F$1,VeryBigTableHeroes,0),MATCH(INDEX(ChatList,MATCH($D48,ChatHeroList,0),1),VeryBigTableChatRow)),"")</f>
        <v>2</v>
      </c>
      <c r="G48" s="143">
        <f t="array" ref="G48">IF(calculator!$I$5="",INDEX(VeryBigTable,MATCH(G$1,VeryBigTableHeroes,0),MATCH(INDEX(ChatList,MATCH($D48,ChatHeroList,0),1),VeryBigTableChatRow)),"")</f>
        <v>-3</v>
      </c>
      <c r="H48" s="143">
        <f t="array" ref="H48">IF(calculator!$I$5="",INDEX(VeryBigTable,MATCH(H$1,VeryBigTableHeroes,0),MATCH(INDEX(ChatList,MATCH($D48,ChatHeroList,0),1),VeryBigTableChatRow)),"")</f>
        <v>-1</v>
      </c>
      <c r="I48" s="143">
        <f>IF(calculator!$I$5="",SUM(F48:H48),"")</f>
        <v>-2</v>
      </c>
      <c r="J48" s="23" t="s">
        <v>145</v>
      </c>
      <c r="K48" s="23" t="e">
        <f t="shared" ca="1" si="2"/>
        <v>#NAME?</v>
      </c>
      <c r="L48" s="23">
        <f t="array" ref="L48">IF(calculator!$I$5="",INDEX(VeryBigTable,MATCH(L$1,VeryBigTableHeroes,0),MATCH(INDEX(ChatList,MATCH($J48,ChatHeroList,0),2),VeryBigTableChatRow)),"")</f>
        <v>7</v>
      </c>
      <c r="M48" s="23">
        <f t="array" ref="M48">IF(calculator!$I$5="",INDEX(VeryBigTable,MATCH(M$1,VeryBigTableHeroes,0),MATCH(INDEX(ChatList,MATCH($J48,ChatHeroList,0),2),VeryBigTableChatRow)),"")</f>
        <v>5</v>
      </c>
      <c r="N48" s="23">
        <f t="array" ref="N48">IF(calculator!$I$5="",INDEX(VeryBigTable,MATCH(N$1,VeryBigTableHeroes,0),MATCH(INDEX(ChatList,MATCH($J48,ChatHeroList,0),2),VeryBigTableChatRow)),"")</f>
        <v>3</v>
      </c>
      <c r="O48" s="23">
        <f>IF(calculator!$I$5="",SUM(L48:N48),"")</f>
        <v>15</v>
      </c>
      <c r="P48" s="149" t="s">
        <v>197</v>
      </c>
      <c r="Q48" s="125" t="e">
        <f ca="1">_xludf.CONCAT(P48,"1")</f>
        <v>#NAME?</v>
      </c>
      <c r="R48" s="149">
        <f t="array" ref="R48">IF(calculator!$I$5="",INDEX(VeryBigTable,MATCH(R$1,VeryBigTableHeroes,0),MATCH(INDEX(ChatList,MATCH($P48,ChatHeroList,0),1),VeryBigTableChatRow)),"")</f>
        <v>2</v>
      </c>
      <c r="S48" s="149">
        <f t="array" ref="S48">IF(calculator!$I$5="",INDEX(VeryBigTable,MATCH(S$1,VeryBigTableHeroes,0),MATCH(INDEX(ChatList,MATCH($P48,ChatHeroList,0),1),VeryBigTableChatRow)),"")</f>
        <v>5</v>
      </c>
      <c r="T48" s="149">
        <f t="array" ref="T48">IF(calculator!$I$5="",INDEX(VeryBigTable,MATCH(T$1,VeryBigTableHeroes,0),MATCH(INDEX(ChatList,MATCH($P48,ChatHeroList,0),1),VeryBigTableChatRow)),"")</f>
        <v>4</v>
      </c>
      <c r="U48" s="149">
        <f>IF(calculator!$I$5="",SUM(R48:T48),"")</f>
        <v>11</v>
      </c>
      <c r="AJ48" s="1" t="s">
        <v>595</v>
      </c>
      <c r="AK48" t="s">
        <v>598</v>
      </c>
      <c r="AL48" t="s">
        <v>598</v>
      </c>
      <c r="AM48" t="s">
        <v>598</v>
      </c>
      <c r="AN48" t="s">
        <v>598</v>
      </c>
      <c r="AO48" t="s">
        <v>598</v>
      </c>
      <c r="AP48" t="s">
        <v>598</v>
      </c>
      <c r="AQ48" t="s">
        <v>598</v>
      </c>
      <c r="AR48" t="s">
        <v>598</v>
      </c>
      <c r="AS48" t="s">
        <v>598</v>
      </c>
      <c r="AT48" t="s">
        <v>598</v>
      </c>
      <c r="AU48" t="s">
        <v>598</v>
      </c>
      <c r="AV48" t="s">
        <v>598</v>
      </c>
      <c r="AW48" t="s">
        <v>598</v>
      </c>
      <c r="AX48" t="s">
        <v>598</v>
      </c>
      <c r="AY48" t="s">
        <v>598</v>
      </c>
      <c r="AZ48" t="s">
        <v>598</v>
      </c>
      <c r="BA48" t="s">
        <v>598</v>
      </c>
      <c r="BB48" t="s">
        <v>598</v>
      </c>
      <c r="BC48" t="s">
        <v>598</v>
      </c>
      <c r="BD48" t="s">
        <v>598</v>
      </c>
      <c r="BE48" t="s">
        <v>598</v>
      </c>
      <c r="BF48" t="s">
        <v>598</v>
      </c>
      <c r="BG48" t="s">
        <v>598</v>
      </c>
      <c r="BH48" t="s">
        <v>598</v>
      </c>
      <c r="BI48" t="s">
        <v>598</v>
      </c>
      <c r="BJ48" t="s">
        <v>598</v>
      </c>
      <c r="BK48" t="s">
        <v>598</v>
      </c>
      <c r="BL48" t="s">
        <v>598</v>
      </c>
      <c r="BM48" t="s">
        <v>598</v>
      </c>
      <c r="BN48" t="s">
        <v>598</v>
      </c>
      <c r="BO48" t="s">
        <v>598</v>
      </c>
      <c r="BP48" t="s">
        <v>598</v>
      </c>
      <c r="BQ48" t="s">
        <v>598</v>
      </c>
      <c r="BR48" t="s">
        <v>598</v>
      </c>
      <c r="BS48" t="s">
        <v>598</v>
      </c>
      <c r="BT48" t="s">
        <v>598</v>
      </c>
      <c r="BU48" t="s">
        <v>598</v>
      </c>
      <c r="BV48" t="s">
        <v>598</v>
      </c>
      <c r="BW48" t="s">
        <v>598</v>
      </c>
      <c r="BX48" t="s">
        <v>598</v>
      </c>
      <c r="BY48" t="s">
        <v>598</v>
      </c>
      <c r="BZ48" t="s">
        <v>598</v>
      </c>
      <c r="CA48" t="s">
        <v>598</v>
      </c>
      <c r="CB48" t="s">
        <v>598</v>
      </c>
      <c r="CC48" t="s">
        <v>598</v>
      </c>
      <c r="CD48" t="s">
        <v>598</v>
      </c>
      <c r="CE48" t="s">
        <v>598</v>
      </c>
      <c r="CF48" t="s">
        <v>598</v>
      </c>
      <c r="CG48" t="s">
        <v>598</v>
      </c>
      <c r="CH48" t="s">
        <v>598</v>
      </c>
      <c r="CI48" t="s">
        <v>598</v>
      </c>
      <c r="CJ48" t="s">
        <v>598</v>
      </c>
      <c r="CK48" t="s">
        <v>598</v>
      </c>
      <c r="CL48" t="s">
        <v>598</v>
      </c>
      <c r="CM48" t="s">
        <v>598</v>
      </c>
      <c r="CN48" t="s">
        <v>598</v>
      </c>
      <c r="CO48" t="s">
        <v>598</v>
      </c>
      <c r="CP48" t="s">
        <v>598</v>
      </c>
      <c r="CQ48" t="s">
        <v>598</v>
      </c>
      <c r="CR48" t="s">
        <v>598</v>
      </c>
      <c r="CS48" t="s">
        <v>598</v>
      </c>
      <c r="CT48" t="s">
        <v>598</v>
      </c>
      <c r="CU48" t="s">
        <v>598</v>
      </c>
      <c r="CV48" t="s">
        <v>598</v>
      </c>
      <c r="CW48" t="s">
        <v>598</v>
      </c>
      <c r="CX48" t="s">
        <v>598</v>
      </c>
      <c r="CY48" t="s">
        <v>598</v>
      </c>
      <c r="CZ48" t="s">
        <v>598</v>
      </c>
      <c r="DA48" t="s">
        <v>598</v>
      </c>
      <c r="DB48" t="s">
        <v>598</v>
      </c>
      <c r="DC48" t="s">
        <v>598</v>
      </c>
      <c r="DD48" t="s">
        <v>598</v>
      </c>
      <c r="DE48" t="s">
        <v>598</v>
      </c>
      <c r="DF48" t="s">
        <v>598</v>
      </c>
      <c r="DG48">
        <v>24</v>
      </c>
      <c r="DH48" t="s">
        <v>598</v>
      </c>
      <c r="DI48" t="s">
        <v>598</v>
      </c>
      <c r="DJ48" t="s">
        <v>598</v>
      </c>
      <c r="DK48" t="s">
        <v>598</v>
      </c>
      <c r="DL48" t="s">
        <v>598</v>
      </c>
      <c r="DM48" t="s">
        <v>598</v>
      </c>
      <c r="DN48" t="s">
        <v>598</v>
      </c>
      <c r="DO48" t="s">
        <v>598</v>
      </c>
      <c r="DP48" t="s">
        <v>598</v>
      </c>
      <c r="DQ48" t="s">
        <v>598</v>
      </c>
      <c r="DR48" t="s">
        <v>598</v>
      </c>
      <c r="DS48" t="s">
        <v>598</v>
      </c>
      <c r="DT48" t="s">
        <v>598</v>
      </c>
      <c r="DU48" t="s">
        <v>598</v>
      </c>
      <c r="DV48" t="s">
        <v>598</v>
      </c>
      <c r="DW48" t="s">
        <v>598</v>
      </c>
      <c r="DX48" t="s">
        <v>598</v>
      </c>
      <c r="DY48" t="s">
        <v>598</v>
      </c>
      <c r="DZ48" t="s">
        <v>598</v>
      </c>
      <c r="EA48" t="s">
        <v>598</v>
      </c>
      <c r="EB48" t="s">
        <v>598</v>
      </c>
      <c r="EC48" t="s">
        <v>598</v>
      </c>
      <c r="ED48" t="s">
        <v>598</v>
      </c>
      <c r="EE48" t="s">
        <v>598</v>
      </c>
      <c r="EF48" t="s">
        <v>598</v>
      </c>
      <c r="EG48" t="s">
        <v>598</v>
      </c>
      <c r="EH48" t="s">
        <v>598</v>
      </c>
      <c r="EI48" t="s">
        <v>598</v>
      </c>
      <c r="EJ48" t="s">
        <v>598</v>
      </c>
      <c r="EK48" t="s">
        <v>598</v>
      </c>
      <c r="EL48" t="s">
        <v>598</v>
      </c>
      <c r="EM48" t="s">
        <v>598</v>
      </c>
      <c r="EN48" t="s">
        <v>598</v>
      </c>
      <c r="EO48" t="s">
        <v>598</v>
      </c>
      <c r="EP48" t="s">
        <v>598</v>
      </c>
      <c r="EQ48" t="s">
        <v>598</v>
      </c>
      <c r="ER48" t="s">
        <v>598</v>
      </c>
      <c r="ES48" t="s">
        <v>598</v>
      </c>
      <c r="ET48" t="s">
        <v>598</v>
      </c>
      <c r="EU48" t="s">
        <v>598</v>
      </c>
      <c r="EV48" t="s">
        <v>598</v>
      </c>
      <c r="EW48" t="s">
        <v>598</v>
      </c>
      <c r="EX48" t="s">
        <v>598</v>
      </c>
      <c r="EY48" t="s">
        <v>598</v>
      </c>
      <c r="EZ48" t="s">
        <v>598</v>
      </c>
      <c r="FA48" t="s">
        <v>598</v>
      </c>
      <c r="FB48" t="s">
        <v>598</v>
      </c>
    </row>
    <row r="49" spans="1:158">
      <c r="A49" s="80" t="str">
        <v>GuiderAither</v>
      </c>
      <c r="B49" s="142" t="e">
        <f ca="1"/>
        <v>#NAME?</v>
      </c>
      <c r="D49" s="23" t="s">
        <v>31</v>
      </c>
      <c r="E49" t="e">
        <f t="shared" ca="1" si="1"/>
        <v>#NAME?</v>
      </c>
      <c r="F49" s="143">
        <f t="array" ref="F49">IF(calculator!$I$5="",INDEX(VeryBigTable,MATCH(F$1,VeryBigTableHeroes,0),MATCH(INDEX(ChatList,MATCH($D49,ChatHeroList,0),1),VeryBigTableChatRow)),"")</f>
        <v>1</v>
      </c>
      <c r="G49" s="143">
        <f t="array" ref="G49">IF(calculator!$I$5="",INDEX(VeryBigTable,MATCH(G$1,VeryBigTableHeroes,0),MATCH(INDEX(ChatList,MATCH($D49,ChatHeroList,0),1),VeryBigTableChatRow)),"")</f>
        <v>0</v>
      </c>
      <c r="H49" s="143">
        <f t="array" ref="H49">IF(calculator!$I$5="",INDEX(VeryBigTable,MATCH(H$1,VeryBigTableHeroes,0),MATCH(INDEX(ChatList,MATCH($D49,ChatHeroList,0),1),VeryBigTableChatRow)),"")</f>
        <v>-2</v>
      </c>
      <c r="I49" s="143">
        <f>IF(calculator!$I$5="",SUM(F49:H49),"")</f>
        <v>-1</v>
      </c>
      <c r="J49" s="23" t="s">
        <v>31</v>
      </c>
      <c r="K49" s="23" t="e">
        <f t="shared" ca="1" si="2"/>
        <v>#NAME?</v>
      </c>
      <c r="L49" s="23">
        <f t="array" ref="L49">IF(calculator!$I$5="",INDEX(VeryBigTable,MATCH(L$1,VeryBigTableHeroes,0),MATCH(INDEX(ChatList,MATCH($J49,ChatHeroList,0),2),VeryBigTableChatRow)),"")</f>
        <v>2</v>
      </c>
      <c r="M49" s="23">
        <f t="array" ref="M49">IF(calculator!$I$5="",INDEX(VeryBigTable,MATCH(M$1,VeryBigTableHeroes,0),MATCH(INDEX(ChatList,MATCH($J49,ChatHeroList,0),2),VeryBigTableChatRow)),"")</f>
        <v>-3</v>
      </c>
      <c r="N49" s="23">
        <f t="array" ref="N49">IF(calculator!$I$5="",INDEX(VeryBigTable,MATCH(N$1,VeryBigTableHeroes,0),MATCH(INDEX(ChatList,MATCH($J49,ChatHeroList,0),2),VeryBigTableChatRow)),"")</f>
        <v>-1</v>
      </c>
      <c r="O49" s="23">
        <f>IF(calculator!$I$5="",SUM(L49:N49),"")</f>
        <v>-2</v>
      </c>
      <c r="P49" s="149" t="s">
        <v>197</v>
      </c>
      <c r="Q49" s="125" t="e">
        <f ca="1">_xludf.CONCAT(P49,"2")</f>
        <v>#NAME?</v>
      </c>
      <c r="R49" s="149" t="e">
        <f t="array" ref="R49">IF(calculator!$I$5="",INDEX(VeryBigTable,MATCH(R$1,VeryBigTableHeroes,0),MATCH(INDEX(ChatList,MATCH($P49,ChatHeroList,0),2),VeryBigTableChatRow)),"")</f>
        <v>#N/A</v>
      </c>
      <c r="S49" s="149" t="e">
        <f t="array" ref="S49">IF(calculator!$I$5="",INDEX(VeryBigTable,MATCH(S$1,VeryBigTableHeroes,0),MATCH(INDEX(ChatList,MATCH($P49,ChatHeroList,0),2),VeryBigTableChatRow)),"")</f>
        <v>#N/A</v>
      </c>
      <c r="T49" s="149" t="e">
        <f t="array" ref="T49">IF(calculator!$I$5="",INDEX(VeryBigTable,MATCH(T$1,VeryBigTableHeroes,0),MATCH(INDEX(ChatList,MATCH($P49,ChatHeroList,0),2),VeryBigTableChatRow)),"")</f>
        <v>#N/A</v>
      </c>
      <c r="U49" s="149" t="e">
        <f>IF(calculator!$I$5="",SUM(R49:T49),"")</f>
        <v>#N/A</v>
      </c>
      <c r="AJ49" s="1" t="s">
        <v>596</v>
      </c>
      <c r="AK49" t="e">
        <f ca="1">IF(calculator!$I$5="",_xludf.IFs(AK48&lt;&gt;"",AK48,AK47&lt;&gt;"",AK47,AK46&lt;&gt;"",AK46))</f>
        <v>#NAME?</v>
      </c>
      <c r="AL49" t="e">
        <f ca="1">IF(calculator!$I$5="",_xludf.IFs(AL48&lt;&gt;"",AL48,AL47&lt;&gt;"",AL47,AL46&lt;&gt;"",AL46))</f>
        <v>#NAME?</v>
      </c>
      <c r="AM49" t="e">
        <f ca="1">IF(calculator!$I$5="",_xludf.IFs(AM48&lt;&gt;"",AM48,AM47&lt;&gt;"",AM47,AM46&lt;&gt;"",AM46))</f>
        <v>#NAME?</v>
      </c>
      <c r="AN49" t="e">
        <f ca="1">IF(calculator!$I$5="",_xludf.IFs(AN48&lt;&gt;"",AN48,AN47&lt;&gt;"",AN47,AN46&lt;&gt;"",AN46))</f>
        <v>#NAME?</v>
      </c>
      <c r="AO49" t="e">
        <f ca="1">IF(calculator!$I$5="",_xludf.IFs(AO48&lt;&gt;"",AO48,AO47&lt;&gt;"",AO47,AO46&lt;&gt;"",AO46))</f>
        <v>#NAME?</v>
      </c>
      <c r="AP49" t="e">
        <f ca="1">IF(calculator!$I$5="",_xludf.IFs(AP48&lt;&gt;"",AP48,AP47&lt;&gt;"",AP47,AP46&lt;&gt;"",AP46))</f>
        <v>#NAME?</v>
      </c>
      <c r="AQ49" t="e">
        <f ca="1">IF(calculator!$I$5="",_xludf.IFs(AQ48&lt;&gt;"",AQ48,AQ47&lt;&gt;"",AQ47,AQ46&lt;&gt;"",AQ46))</f>
        <v>#NAME?</v>
      </c>
      <c r="AR49" t="e">
        <f ca="1">IF(calculator!$I$5="",_xludf.IFs(AR48&lt;&gt;"",AR48,AR47&lt;&gt;"",AR47,AR46&lt;&gt;"",AR46))</f>
        <v>#NAME?</v>
      </c>
      <c r="AS49" t="e">
        <f ca="1">IF(calculator!$I$5="",_xludf.IFs(AS48&lt;&gt;"",AS48,AS47&lt;&gt;"",AS47,AS46&lt;&gt;"",AS46))</f>
        <v>#NAME?</v>
      </c>
      <c r="AT49" t="e">
        <f ca="1">IF(calculator!$I$5="",_xludf.IFs(AT48&lt;&gt;"",AT48,AT47&lt;&gt;"",AT47,AT46&lt;&gt;"",AT46))</f>
        <v>#NAME?</v>
      </c>
      <c r="AU49" t="e">
        <f ca="1">IF(calculator!$I$5="",_xludf.IFs(AU48&lt;&gt;"",AU48,AU47&lt;&gt;"",AU47,AU46&lt;&gt;"",AU46))</f>
        <v>#NAME?</v>
      </c>
      <c r="AV49" t="e">
        <f ca="1">IF(calculator!$I$5="",_xludf.IFs(AV48&lt;&gt;"",AV48,AV47&lt;&gt;"",AV47,AV46&lt;&gt;"",AV46))</f>
        <v>#NAME?</v>
      </c>
      <c r="AW49" t="e">
        <f ca="1">IF(calculator!$I$5="",_xludf.IFs(AW48&lt;&gt;"",AW48,AW47&lt;&gt;"",AW47,AW46&lt;&gt;"",AW46))</f>
        <v>#NAME?</v>
      </c>
      <c r="AX49" t="e">
        <f ca="1">IF(calculator!$I$5="",_xludf.IFs(AX48&lt;&gt;"",AX48,AX47&lt;&gt;"",AX47,AX46&lt;&gt;"",AX46))</f>
        <v>#NAME?</v>
      </c>
      <c r="AY49" t="e">
        <f ca="1">IF(calculator!$I$5="",_xludf.IFs(AY48&lt;&gt;"",AY48,AY47&lt;&gt;"",AY47,AY46&lt;&gt;"",AY46))</f>
        <v>#NAME?</v>
      </c>
      <c r="AZ49" t="e">
        <f ca="1">IF(calculator!$I$5="",_xludf.IFs(AZ48&lt;&gt;"",AZ48,AZ47&lt;&gt;"",AZ47,AZ46&lt;&gt;"",AZ46))</f>
        <v>#NAME?</v>
      </c>
      <c r="BA49" t="e">
        <f ca="1">IF(calculator!$I$5="",_xludf.IFs(BA48&lt;&gt;"",BA48,BA47&lt;&gt;"",BA47,BA46&lt;&gt;"",BA46))</f>
        <v>#NAME?</v>
      </c>
      <c r="BB49" t="e">
        <f ca="1">IF(calculator!$I$5="",_xludf.IFs(BB48&lt;&gt;"",BB48,BB47&lt;&gt;"",BB47,BB46&lt;&gt;"",BB46))</f>
        <v>#NAME?</v>
      </c>
      <c r="BC49" t="e">
        <f ca="1">IF(calculator!$I$5="",_xludf.IFs(BC48&lt;&gt;"",BC48,BC47&lt;&gt;"",BC47,BC46&lt;&gt;"",BC46))</f>
        <v>#NAME?</v>
      </c>
      <c r="BD49" t="e">
        <f ca="1">IF(calculator!$I$5="",_xludf.IFs(BD48&lt;&gt;"",BD48,BD47&lt;&gt;"",BD47,BD46&lt;&gt;"",BD46))</f>
        <v>#NAME?</v>
      </c>
      <c r="BE49" t="e">
        <f ca="1">IF(calculator!$I$5="",_xludf.IFs(BE48&lt;&gt;"",BE48,BE47&lt;&gt;"",BE47,BE46&lt;&gt;"",BE46))</f>
        <v>#NAME?</v>
      </c>
      <c r="BF49" t="e">
        <f ca="1">IF(calculator!$I$5="",_xludf.IFs(BF48&lt;&gt;"",BF48,BF47&lt;&gt;"",BF47,BF46&lt;&gt;"",BF46))</f>
        <v>#NAME?</v>
      </c>
      <c r="BG49" t="e">
        <f ca="1">IF(calculator!$I$5="",_xludf.IFs(BG48&lt;&gt;"",BG48,BG47&lt;&gt;"",BG47,BG46&lt;&gt;"",BG46))</f>
        <v>#NAME?</v>
      </c>
      <c r="BH49" t="e">
        <f ca="1">IF(calculator!$I$5="",_xludf.IFs(BH48&lt;&gt;"",BH48,BH47&lt;&gt;"",BH47,BH46&lt;&gt;"",BH46))</f>
        <v>#NAME?</v>
      </c>
      <c r="BI49" t="e">
        <f ca="1">IF(calculator!$I$5="",_xludf.IFs(BI48&lt;&gt;"",BI48,BI47&lt;&gt;"",BI47,BI46&lt;&gt;"",BI46))</f>
        <v>#NAME?</v>
      </c>
      <c r="BJ49" t="e">
        <f ca="1">IF(calculator!$I$5="",_xludf.IFs(BJ48&lt;&gt;"",BJ48,BJ47&lt;&gt;"",BJ47,BJ46&lt;&gt;"",BJ46))</f>
        <v>#NAME?</v>
      </c>
      <c r="BK49" t="e">
        <f ca="1">IF(calculator!$I$5="",_xludf.IFs(BK48&lt;&gt;"",BK48,BK47&lt;&gt;"",BK47,BK46&lt;&gt;"",BK46))</f>
        <v>#NAME?</v>
      </c>
      <c r="BL49" t="e">
        <f ca="1">IF(calculator!$I$5="",_xludf.IFs(BL48&lt;&gt;"",BL48,BL47&lt;&gt;"",BL47,BL46&lt;&gt;"",BL46))</f>
        <v>#NAME?</v>
      </c>
      <c r="BM49" t="e">
        <f ca="1">IF(calculator!$I$5="",_xludf.IFs(BM48&lt;&gt;"",BM48,BM47&lt;&gt;"",BM47,BM46&lt;&gt;"",BM46))</f>
        <v>#NAME?</v>
      </c>
      <c r="BN49" t="e">
        <f ca="1">IF(calculator!$I$5="",_xludf.IFs(BN48&lt;&gt;"",BN48,BN47&lt;&gt;"",BN47,BN46&lt;&gt;"",BN46))</f>
        <v>#NAME?</v>
      </c>
      <c r="BO49" t="e">
        <f ca="1">IF(calculator!$I$5="",_xludf.IFs(BO48&lt;&gt;"",BO48,BO47&lt;&gt;"",BO47,BO46&lt;&gt;"",BO46))</f>
        <v>#NAME?</v>
      </c>
      <c r="BP49" t="e">
        <f ca="1">IF(calculator!$I$5="",_xludf.IFs(BP48&lt;&gt;"",BP48,BP47&lt;&gt;"",BP47,BP46&lt;&gt;"",BP46))</f>
        <v>#NAME?</v>
      </c>
      <c r="BQ49" t="e">
        <f ca="1">IF(calculator!$I$5="",_xludf.IFs(BQ48&lt;&gt;"",BQ48,BQ47&lt;&gt;"",BQ47,BQ46&lt;&gt;"",BQ46))</f>
        <v>#NAME?</v>
      </c>
      <c r="BR49" t="e">
        <f ca="1">IF(calculator!$I$5="",_xludf.IFs(BR48&lt;&gt;"",BR48,BR47&lt;&gt;"",BR47,BR46&lt;&gt;"",BR46))</f>
        <v>#NAME?</v>
      </c>
      <c r="BS49" t="e">
        <f ca="1">IF(calculator!$I$5="",_xludf.IFs(BS48&lt;&gt;"",BS48,BS47&lt;&gt;"",BS47,BS46&lt;&gt;"",BS46))</f>
        <v>#NAME?</v>
      </c>
      <c r="BT49" t="e">
        <f ca="1">IF(calculator!$I$5="",_xludf.IFs(BT48&lt;&gt;"",BT48,BT47&lt;&gt;"",BT47,BT46&lt;&gt;"",BT46))</f>
        <v>#NAME?</v>
      </c>
      <c r="BU49" t="e">
        <f ca="1">IF(calculator!$I$5="",_xludf.IFs(BU48&lt;&gt;"",BU48,BU47&lt;&gt;"",BU47,BU46&lt;&gt;"",BU46))</f>
        <v>#NAME?</v>
      </c>
      <c r="BV49" t="e">
        <f ca="1">IF(calculator!$I$5="",_xludf.IFs(BV48&lt;&gt;"",BV48,BV47&lt;&gt;"",BV47,BV46&lt;&gt;"",BV46))</f>
        <v>#NAME?</v>
      </c>
      <c r="BW49" t="e">
        <f ca="1">IF(calculator!$I$5="",_xludf.IFs(BW48&lt;&gt;"",BW48,BW47&lt;&gt;"",BW47,BW46&lt;&gt;"",BW46))</f>
        <v>#NAME?</v>
      </c>
      <c r="BX49" t="e">
        <f ca="1">IF(calculator!$I$5="",_xludf.IFs(BX48&lt;&gt;"",BX48,BX47&lt;&gt;"",BX47,BX46&lt;&gt;"",BX46))</f>
        <v>#NAME?</v>
      </c>
      <c r="BY49" t="e">
        <f ca="1">IF(calculator!$I$5="",_xludf.IFs(BY48&lt;&gt;"",BY48,BY47&lt;&gt;"",BY47,BY46&lt;&gt;"",BY46))</f>
        <v>#NAME?</v>
      </c>
      <c r="BZ49" t="e">
        <f ca="1">IF(calculator!$I$5="",_xludf.IFs(BZ48&lt;&gt;"",BZ48,BZ47&lt;&gt;"",BZ47,BZ46&lt;&gt;"",BZ46))</f>
        <v>#NAME?</v>
      </c>
      <c r="CA49" t="e">
        <f ca="1">IF(calculator!$I$5="",_xludf.IFs(CA48&lt;&gt;"",CA48,CA47&lt;&gt;"",CA47,CA46&lt;&gt;"",CA46))</f>
        <v>#NAME?</v>
      </c>
      <c r="CB49" t="e">
        <f ca="1">IF(calculator!$I$5="",_xludf.IFs(CB48&lt;&gt;"",CB48,CB47&lt;&gt;"",CB47,CB46&lt;&gt;"",CB46))</f>
        <v>#NAME?</v>
      </c>
      <c r="CC49" t="e">
        <f ca="1">IF(calculator!$I$5="",_xludf.IFs(CC48&lt;&gt;"",CC48,CC47&lt;&gt;"",CC47,CC46&lt;&gt;"",CC46))</f>
        <v>#NAME?</v>
      </c>
      <c r="CD49" t="e">
        <f ca="1">IF(calculator!$I$5="",_xludf.IFs(CD48&lt;&gt;"",CD48,CD47&lt;&gt;"",CD47,CD46&lt;&gt;"",CD46))</f>
        <v>#NAME?</v>
      </c>
      <c r="CE49" t="e">
        <f ca="1">IF(calculator!$I$5="",_xludf.IFs(CE48&lt;&gt;"",CE48,CE47&lt;&gt;"",CE47,CE46&lt;&gt;"",CE46))</f>
        <v>#NAME?</v>
      </c>
      <c r="CF49" t="e">
        <f ca="1">IF(calculator!$I$5="",_xludf.IFs(CF48&lt;&gt;"",CF48,CF47&lt;&gt;"",CF47,CF46&lt;&gt;"",CF46))</f>
        <v>#NAME?</v>
      </c>
      <c r="CG49" t="e">
        <f ca="1">IF(calculator!$I$5="",_xludf.IFs(CG48&lt;&gt;"",CG48,CG47&lt;&gt;"",CG47,CG46&lt;&gt;"",CG46))</f>
        <v>#NAME?</v>
      </c>
      <c r="CH49" t="e">
        <f ca="1">IF(calculator!$I$5="",_xludf.IFs(CH48&lt;&gt;"",CH48,CH47&lt;&gt;"",CH47,CH46&lt;&gt;"",CH46))</f>
        <v>#NAME?</v>
      </c>
      <c r="CI49" t="e">
        <f ca="1">IF(calculator!$I$5="",_xludf.IFs(CI48&lt;&gt;"",CI48,CI47&lt;&gt;"",CI47,CI46&lt;&gt;"",CI46))</f>
        <v>#NAME?</v>
      </c>
      <c r="CJ49" t="e">
        <f ca="1">IF(calculator!$I$5="",_xludf.IFs(CJ48&lt;&gt;"",CJ48,CJ47&lt;&gt;"",CJ47,CJ46&lt;&gt;"",CJ46))</f>
        <v>#NAME?</v>
      </c>
      <c r="CK49" t="e">
        <f ca="1">IF(calculator!$I$5="",_xludf.IFs(CK48&lt;&gt;"",CK48,CK47&lt;&gt;"",CK47,CK46&lt;&gt;"",CK46))</f>
        <v>#NAME?</v>
      </c>
      <c r="CL49" t="e">
        <f ca="1">IF(calculator!$I$5="",_xludf.IFs(CL48&lt;&gt;"",CL48,CL47&lt;&gt;"",CL47,CL46&lt;&gt;"",CL46))</f>
        <v>#NAME?</v>
      </c>
      <c r="CM49" t="e">
        <f ca="1">IF(calculator!$I$5="",_xludf.IFs(CM48&lt;&gt;"",CM48,CM47&lt;&gt;"",CM47,CM46&lt;&gt;"",CM46))</f>
        <v>#NAME?</v>
      </c>
      <c r="CN49" t="e">
        <f ca="1">IF(calculator!$I$5="",_xludf.IFs(CN48&lt;&gt;"",CN48,CN47&lt;&gt;"",CN47,CN46&lt;&gt;"",CN46))</f>
        <v>#NAME?</v>
      </c>
      <c r="CO49" t="e">
        <f ca="1">IF(calculator!$I$5="",_xludf.IFs(CO48&lt;&gt;"",CO48,CO47&lt;&gt;"",CO47,CO46&lt;&gt;"",CO46))</f>
        <v>#NAME?</v>
      </c>
      <c r="CP49" t="e">
        <f ca="1">IF(calculator!$I$5="",_xludf.IFs(CP48&lt;&gt;"",CP48,CP47&lt;&gt;"",CP47,CP46&lt;&gt;"",CP46))</f>
        <v>#NAME?</v>
      </c>
      <c r="CQ49" t="e">
        <f ca="1">IF(calculator!$I$5="",_xludf.IFs(CQ48&lt;&gt;"",CQ48,CQ47&lt;&gt;"",CQ47,CQ46&lt;&gt;"",CQ46))</f>
        <v>#NAME?</v>
      </c>
      <c r="CR49" t="e">
        <f ca="1">IF(calculator!$I$5="",_xludf.IFs(CR48&lt;&gt;"",CR48,CR47&lt;&gt;"",CR47,CR46&lt;&gt;"",CR46))</f>
        <v>#NAME?</v>
      </c>
      <c r="CS49" t="e">
        <f ca="1">IF(calculator!$I$5="",_xludf.IFs(CS48&lt;&gt;"",CS48,CS47&lt;&gt;"",CS47,CS46&lt;&gt;"",CS46))</f>
        <v>#NAME?</v>
      </c>
      <c r="CT49" t="e">
        <f ca="1">IF(calculator!$I$5="",_xludf.IFs(CT48&lt;&gt;"",CT48,CT47&lt;&gt;"",CT47,CT46&lt;&gt;"",CT46))</f>
        <v>#NAME?</v>
      </c>
      <c r="CU49" t="e">
        <f ca="1">IF(calculator!$I$5="",_xludf.IFs(CU48&lt;&gt;"",CU48,CU47&lt;&gt;"",CU47,CU46&lt;&gt;"",CU46))</f>
        <v>#NAME?</v>
      </c>
      <c r="CV49" t="e">
        <f ca="1">IF(calculator!$I$5="",_xludf.IFs(CV48&lt;&gt;"",CV48,CV47&lt;&gt;"",CV47,CV46&lt;&gt;"",CV46))</f>
        <v>#NAME?</v>
      </c>
      <c r="CW49" t="e">
        <f ca="1">IF(calculator!$I$5="",_xludf.IFs(CW48&lt;&gt;"",CW48,CW47&lt;&gt;"",CW47,CW46&lt;&gt;"",CW46))</f>
        <v>#NAME?</v>
      </c>
      <c r="CX49" t="e">
        <f ca="1">IF(calculator!$I$5="",_xludf.IFs(CX48&lt;&gt;"",CX48,CX47&lt;&gt;"",CX47,CX46&lt;&gt;"",CX46))</f>
        <v>#NAME?</v>
      </c>
      <c r="CY49" t="e">
        <f ca="1">IF(calculator!$I$5="",_xludf.IFs(CY48&lt;&gt;"",CY48,CY47&lt;&gt;"",CY47,CY46&lt;&gt;"",CY46))</f>
        <v>#NAME?</v>
      </c>
      <c r="CZ49" t="e">
        <f ca="1">IF(calculator!$I$5="",_xludf.IFs(CZ48&lt;&gt;"",CZ48,CZ47&lt;&gt;"",CZ47,CZ46&lt;&gt;"",CZ46))</f>
        <v>#NAME?</v>
      </c>
      <c r="DA49" t="e">
        <f ca="1">IF(calculator!$I$5="",_xludf.IFs(DA48&lt;&gt;"",DA48,DA47&lt;&gt;"",DA47,DA46&lt;&gt;"",DA46))</f>
        <v>#NAME?</v>
      </c>
      <c r="DB49" t="e">
        <f ca="1">IF(calculator!$I$5="",_xludf.IFs(DB48&lt;&gt;"",DB48,DB47&lt;&gt;"",DB47,DB46&lt;&gt;"",DB46))</f>
        <v>#NAME?</v>
      </c>
      <c r="DC49" t="e">
        <f ca="1">IF(calculator!$I$5="",_xludf.IFs(DC48&lt;&gt;"",DC48,DC47&lt;&gt;"",DC47,DC46&lt;&gt;"",DC46))</f>
        <v>#NAME?</v>
      </c>
      <c r="DD49" t="e">
        <f ca="1">IF(calculator!$I$5="",_xludf.IFs(DD48&lt;&gt;"",DD48,DD47&lt;&gt;"",DD47,DD46&lt;&gt;"",DD46))</f>
        <v>#NAME?</v>
      </c>
      <c r="DE49" t="e">
        <f ca="1">IF(calculator!$I$5="",_xludf.IFs(DE48&lt;&gt;"",DE48,DE47&lt;&gt;"",DE47,DE46&lt;&gt;"",DE46))</f>
        <v>#NAME?</v>
      </c>
      <c r="DF49" t="e">
        <f ca="1">IF(calculator!$I$5="",_xludf.IFs(DF48&lt;&gt;"",DF48,DF47&lt;&gt;"",DF47,DF46&lt;&gt;"",DF46))</f>
        <v>#NAME?</v>
      </c>
      <c r="DG49" t="e">
        <f ca="1">IF(calculator!$I$5="",_xludf.IFs(DG48&lt;&gt;"",DG48,DG47&lt;&gt;"",DG47,DG46&lt;&gt;"",DG46))</f>
        <v>#NAME?</v>
      </c>
      <c r="DH49" t="e">
        <f ca="1">IF(calculator!$I$5="",_xludf.IFs(DH48&lt;&gt;"",DH48,DH47&lt;&gt;"",DH47,DH46&lt;&gt;"",DH46))</f>
        <v>#NAME?</v>
      </c>
      <c r="DI49" t="e">
        <f ca="1">IF(calculator!$I$5="",_xludf.IFs(DI48&lt;&gt;"",DI48,DI47&lt;&gt;"",DI47,DI46&lt;&gt;"",DI46))</f>
        <v>#NAME?</v>
      </c>
      <c r="DJ49" t="e">
        <f ca="1">IF(calculator!$I$5="",_xludf.IFs(DJ48&lt;&gt;"",DJ48,DJ47&lt;&gt;"",DJ47,DJ46&lt;&gt;"",DJ46))</f>
        <v>#NAME?</v>
      </c>
      <c r="DK49" t="e">
        <f ca="1">IF(calculator!$I$5="",_xludf.IFs(DK48&lt;&gt;"",DK48,DK47&lt;&gt;"",DK47,DK46&lt;&gt;"",DK46))</f>
        <v>#NAME?</v>
      </c>
      <c r="DL49" t="e">
        <f ca="1">IF(calculator!$I$5="",_xludf.IFs(DL48&lt;&gt;"",DL48,DL47&lt;&gt;"",DL47,DL46&lt;&gt;"",DL46))</f>
        <v>#NAME?</v>
      </c>
      <c r="DM49" t="e">
        <f ca="1">IF(calculator!$I$5="",_xludf.IFs(DM48&lt;&gt;"",DM48,DM47&lt;&gt;"",DM47,DM46&lt;&gt;"",DM46))</f>
        <v>#NAME?</v>
      </c>
      <c r="DN49" t="e">
        <f ca="1">IF(calculator!$I$5="",_xludf.IFs(DN48&lt;&gt;"",DN48,DN47&lt;&gt;"",DN47,DN46&lt;&gt;"",DN46))</f>
        <v>#NAME?</v>
      </c>
      <c r="DO49" t="e">
        <f ca="1">IF(calculator!$I$5="",_xludf.IFs(DO48&lt;&gt;"",DO48,DO47&lt;&gt;"",DO47,DO46&lt;&gt;"",DO46))</f>
        <v>#NAME?</v>
      </c>
      <c r="DP49" t="e">
        <f ca="1">IF(calculator!$I$5="",_xludf.IFs(DP48&lt;&gt;"",DP48,DP47&lt;&gt;"",DP47,DP46&lt;&gt;"",DP46))</f>
        <v>#NAME?</v>
      </c>
      <c r="DQ49" t="e">
        <f ca="1">IF(calculator!$I$5="",_xludf.IFs(DQ48&lt;&gt;"",DQ48,DQ47&lt;&gt;"",DQ47,DQ46&lt;&gt;"",DQ46))</f>
        <v>#NAME?</v>
      </c>
      <c r="DR49" t="e">
        <f ca="1">IF(calculator!$I$5="",_xludf.IFs(DR48&lt;&gt;"",DR48,DR47&lt;&gt;"",DR47,DR46&lt;&gt;"",DR46))</f>
        <v>#NAME?</v>
      </c>
      <c r="DS49" t="e">
        <f ca="1">IF(calculator!$I$5="",_xludf.IFs(DS48&lt;&gt;"",DS48,DS47&lt;&gt;"",DS47,DS46&lt;&gt;"",DS46))</f>
        <v>#NAME?</v>
      </c>
      <c r="DT49" t="e">
        <f ca="1">IF(calculator!$I$5="",_xludf.IFs(DT48&lt;&gt;"",DT48,DT47&lt;&gt;"",DT47,DT46&lt;&gt;"",DT46))</f>
        <v>#NAME?</v>
      </c>
      <c r="DU49" t="e">
        <f ca="1">IF(calculator!$I$5="",_xludf.IFs(DU48&lt;&gt;"",DU48,DU47&lt;&gt;"",DU47,DU46&lt;&gt;"",DU46))</f>
        <v>#NAME?</v>
      </c>
      <c r="DV49" t="e">
        <f ca="1">IF(calculator!$I$5="",_xludf.IFs(DV48&lt;&gt;"",DV48,DV47&lt;&gt;"",DV47,DV46&lt;&gt;"",DV46))</f>
        <v>#NAME?</v>
      </c>
      <c r="DW49" t="e">
        <f ca="1">IF(calculator!$I$5="",_xludf.IFs(DW48&lt;&gt;"",DW48,DW47&lt;&gt;"",DW47,DW46&lt;&gt;"",DW46))</f>
        <v>#NAME?</v>
      </c>
      <c r="DX49" t="e">
        <f ca="1">IF(calculator!$I$5="",_xludf.IFs(DX48&lt;&gt;"",DX48,DX47&lt;&gt;"",DX47,DX46&lt;&gt;"",DX46))</f>
        <v>#NAME?</v>
      </c>
      <c r="DY49" t="e">
        <f ca="1">IF(calculator!$I$5="",_xludf.IFs(DY48&lt;&gt;"",DY48,DY47&lt;&gt;"",DY47,DY46&lt;&gt;"",DY46))</f>
        <v>#NAME?</v>
      </c>
      <c r="DZ49" t="e">
        <f ca="1">IF(calculator!$I$5="",_xludf.IFs(DZ48&lt;&gt;"",DZ48,DZ47&lt;&gt;"",DZ47,DZ46&lt;&gt;"",DZ46))</f>
        <v>#NAME?</v>
      </c>
      <c r="EA49" t="e">
        <f ca="1">IF(calculator!$I$5="",_xludf.IFs(EA48&lt;&gt;"",EA48,EA47&lt;&gt;"",EA47,EA46&lt;&gt;"",EA46))</f>
        <v>#NAME?</v>
      </c>
      <c r="EB49" t="e">
        <f ca="1">IF(calculator!$I$5="",_xludf.IFs(EB48&lt;&gt;"",EB48,EB47&lt;&gt;"",EB47,EB46&lt;&gt;"",EB46))</f>
        <v>#NAME?</v>
      </c>
      <c r="EC49" t="e">
        <f ca="1">IF(calculator!$I$5="",_xludf.IFs(EC48&lt;&gt;"",EC48,EC47&lt;&gt;"",EC47,EC46&lt;&gt;"",EC46))</f>
        <v>#NAME?</v>
      </c>
      <c r="ED49" t="e">
        <f ca="1">IF(calculator!$I$5="",_xludf.IFs(ED48&lt;&gt;"",ED48,ED47&lt;&gt;"",ED47,ED46&lt;&gt;"",ED46))</f>
        <v>#NAME?</v>
      </c>
      <c r="EE49" t="e">
        <f ca="1">IF(calculator!$I$5="",_xludf.IFs(EE48&lt;&gt;"",EE48,EE47&lt;&gt;"",EE47,EE46&lt;&gt;"",EE46))</f>
        <v>#NAME?</v>
      </c>
      <c r="EF49" t="e">
        <f ca="1">IF(calculator!$I$5="",_xludf.IFs(EF48&lt;&gt;"",EF48,EF47&lt;&gt;"",EF47,EF46&lt;&gt;"",EF46))</f>
        <v>#NAME?</v>
      </c>
      <c r="EG49" t="e">
        <f ca="1">IF(calculator!$I$5="",_xludf.IFs(EG48&lt;&gt;"",EG48,EG47&lt;&gt;"",EG47,EG46&lt;&gt;"",EG46))</f>
        <v>#NAME?</v>
      </c>
      <c r="EH49" t="e">
        <f ca="1">IF(calculator!$I$5="",_xludf.IFs(EH48&lt;&gt;"",EH48,EH47&lt;&gt;"",EH47,EH46&lt;&gt;"",EH46))</f>
        <v>#NAME?</v>
      </c>
      <c r="EI49" t="e">
        <f ca="1">IF(calculator!$I$5="",_xludf.IFs(EI48&lt;&gt;"",EI48,EI47&lt;&gt;"",EI47,EI46&lt;&gt;"",EI46))</f>
        <v>#NAME?</v>
      </c>
      <c r="EJ49" t="e">
        <f ca="1">IF(calculator!$I$5="",_xludf.IFs(EJ48&lt;&gt;"",EJ48,EJ47&lt;&gt;"",EJ47,EJ46&lt;&gt;"",EJ46))</f>
        <v>#NAME?</v>
      </c>
      <c r="EK49" t="e">
        <f ca="1">IF(calculator!$I$5="",_xludf.IFs(EK48&lt;&gt;"",EK48,EK47&lt;&gt;"",EK47,EK46&lt;&gt;"",EK46))</f>
        <v>#NAME?</v>
      </c>
      <c r="EL49" t="e">
        <f ca="1">IF(calculator!$I$5="",_xludf.IFs(EL48&lt;&gt;"",EL48,EL47&lt;&gt;"",EL47,EL46&lt;&gt;"",EL46))</f>
        <v>#NAME?</v>
      </c>
      <c r="EM49" t="e">
        <f ca="1">IF(calculator!$I$5="",_xludf.IFs(EM48&lt;&gt;"",EM48,EM47&lt;&gt;"",EM47,EM46&lt;&gt;"",EM46))</f>
        <v>#NAME?</v>
      </c>
      <c r="EN49" t="e">
        <f ca="1">IF(calculator!$I$5="",_xludf.IFs(EN48&lt;&gt;"",EN48,EN47&lt;&gt;"",EN47,EN46&lt;&gt;"",EN46))</f>
        <v>#NAME?</v>
      </c>
      <c r="EO49" t="e">
        <f ca="1">IF(calculator!$I$5="",_xludf.IFs(EO48&lt;&gt;"",EO48,EO47&lt;&gt;"",EO47,EO46&lt;&gt;"",EO46))</f>
        <v>#NAME?</v>
      </c>
      <c r="EP49" t="e">
        <f ca="1">IF(calculator!$I$5="",_xludf.IFs(EP48&lt;&gt;"",EP48,EP47&lt;&gt;"",EP47,EP46&lt;&gt;"",EP46))</f>
        <v>#NAME?</v>
      </c>
      <c r="EQ49" t="e">
        <f ca="1">IF(calculator!$I$5="",_xludf.IFs(EQ48&lt;&gt;"",EQ48,EQ47&lt;&gt;"",EQ47,EQ46&lt;&gt;"",EQ46))</f>
        <v>#NAME?</v>
      </c>
      <c r="ER49" t="e">
        <f ca="1">IF(calculator!$I$5="",_xludf.IFs(ER48&lt;&gt;"",ER48,ER47&lt;&gt;"",ER47,ER46&lt;&gt;"",ER46))</f>
        <v>#NAME?</v>
      </c>
      <c r="ES49" t="e">
        <f ca="1">IF(calculator!$I$5="",_xludf.IFs(ES48&lt;&gt;"",ES48,ES47&lt;&gt;"",ES47,ES46&lt;&gt;"",ES46))</f>
        <v>#NAME?</v>
      </c>
      <c r="ET49" t="e">
        <f ca="1">IF(calculator!$I$5="",_xludf.IFs(ET48&lt;&gt;"",ET48,ET47&lt;&gt;"",ET47,ET46&lt;&gt;"",ET46))</f>
        <v>#NAME?</v>
      </c>
      <c r="EU49" t="e">
        <f ca="1">IF(calculator!$I$5="",_xludf.IFs(EU48&lt;&gt;"",EU48,EU47&lt;&gt;"",EU47,EU46&lt;&gt;"",EU46))</f>
        <v>#NAME?</v>
      </c>
      <c r="EV49" t="e">
        <f ca="1">IF(calculator!$I$5="",_xludf.IFs(EV48&lt;&gt;"",EV48,EV47&lt;&gt;"",EV47,EV46&lt;&gt;"",EV46))</f>
        <v>#NAME?</v>
      </c>
      <c r="EW49" t="e">
        <f ca="1">IF(calculator!$I$5="",_xludf.IFs(EW48&lt;&gt;"",EW48,EW47&lt;&gt;"",EW47,EW46&lt;&gt;"",EW46))</f>
        <v>#NAME?</v>
      </c>
      <c r="EX49" t="e">
        <f ca="1">IF(calculator!$I$5="",_xludf.IFs(EX48&lt;&gt;"",EX48,EX47&lt;&gt;"",EX47,EX46&lt;&gt;"",EX46))</f>
        <v>#NAME?</v>
      </c>
      <c r="EY49" t="e">
        <f ca="1">IF(calculator!$I$5="",_xludf.IFs(EY48&lt;&gt;"",EY48,EY47&lt;&gt;"",EY47,EY46&lt;&gt;"",EY46))</f>
        <v>#NAME?</v>
      </c>
      <c r="EZ49" t="e">
        <f ca="1">IF(calculator!$I$5="",_xludf.IFs(EZ48&lt;&gt;"",EZ48,EZ47&lt;&gt;"",EZ47,EZ46&lt;&gt;"",EZ46))</f>
        <v>#NAME?</v>
      </c>
      <c r="FA49" t="e">
        <f ca="1">IF(calculator!$I$5="",_xludf.IFs(FA48&lt;&gt;"",FA48,FA47&lt;&gt;"",FA47,FA46&lt;&gt;"",FA46))</f>
        <v>#NAME?</v>
      </c>
      <c r="FB49" t="e">
        <f ca="1">IF(calculator!$I$5="",_xludf.IFs(FB48&lt;&gt;"",FB48,FB47&lt;&gt;"",FB47,FB46&lt;&gt;"",FB46))</f>
        <v>#NAME?</v>
      </c>
    </row>
    <row r="50" spans="1:158">
      <c r="A50" s="80" t="str">
        <v>Gunther</v>
      </c>
      <c r="B50" s="142" t="e">
        <f ca="1"/>
        <v>#NAME?</v>
      </c>
      <c r="D50" s="23" t="s">
        <v>126</v>
      </c>
      <c r="E50" t="e">
        <f t="shared" ca="1" si="1"/>
        <v>#NAME?</v>
      </c>
      <c r="F50" s="143">
        <f t="array" ref="F50">IF(calculator!$I$5="",INDEX(VeryBigTable,MATCH(F$1,VeryBigTableHeroes,0),MATCH(INDEX(ChatList,MATCH($D50,ChatHeroList,0),1),VeryBigTableChatRow)),"")</f>
        <v>2</v>
      </c>
      <c r="G50" s="143">
        <f t="array" ref="G50">IF(calculator!$I$5="",INDEX(VeryBigTable,MATCH(G$1,VeryBigTableHeroes,0),MATCH(INDEX(ChatList,MATCH($D50,ChatHeroList,0),1),VeryBigTableChatRow)),"")</f>
        <v>-3</v>
      </c>
      <c r="H50" s="143">
        <f t="array" ref="H50">IF(calculator!$I$5="",INDEX(VeryBigTable,MATCH(H$1,VeryBigTableHeroes,0),MATCH(INDEX(ChatList,MATCH($D50,ChatHeroList,0),1),VeryBigTableChatRow)),"")</f>
        <v>3</v>
      </c>
      <c r="I50" s="143">
        <f>IF(calculator!$I$5="",SUM(F50:H50),"")</f>
        <v>2</v>
      </c>
      <c r="J50" s="23" t="s">
        <v>126</v>
      </c>
      <c r="K50" s="23" t="e">
        <f t="shared" ca="1" si="2"/>
        <v>#NAME?</v>
      </c>
      <c r="L50" s="23">
        <f t="array" ref="L50">IF(calculator!$I$5="",INDEX(VeryBigTable,MATCH(L$1,VeryBigTableHeroes,0),MATCH(INDEX(ChatList,MATCH($J50,ChatHeroList,0),2),VeryBigTableChatRow)),"")</f>
        <v>6</v>
      </c>
      <c r="M50" s="23">
        <f t="array" ref="M50">IF(calculator!$I$5="",INDEX(VeryBigTable,MATCH(M$1,VeryBigTableHeroes,0),MATCH(INDEX(ChatList,MATCH($J50,ChatHeroList,0),2),VeryBigTableChatRow)),"")</f>
        <v>1</v>
      </c>
      <c r="N50" s="23">
        <f t="array" ref="N50">IF(calculator!$I$5="",INDEX(VeryBigTable,MATCH(N$1,VeryBigTableHeroes,0),MATCH(INDEX(ChatList,MATCH($J50,ChatHeroList,0),2),VeryBigTableChatRow)),"")</f>
        <v>1</v>
      </c>
      <c r="O50" s="23">
        <f>IF(calculator!$I$5="",SUM(L50:N50),"")</f>
        <v>8</v>
      </c>
      <c r="P50" s="149" t="s">
        <v>48</v>
      </c>
      <c r="Q50" s="125" t="e">
        <f ca="1">_xludf.CONCAT(P50,"1")</f>
        <v>#NAME?</v>
      </c>
      <c r="R50" s="149">
        <f t="array" ref="R50">IF(calculator!$I$5="",INDEX(VeryBigTable,MATCH(R$1,VeryBigTableHeroes,0),MATCH(INDEX(ChatList,MATCH($P50,ChatHeroList,0),1),VeryBigTableChatRow)),"")</f>
        <v>3</v>
      </c>
      <c r="S50" s="149">
        <f t="array" ref="S50">IF(calculator!$I$5="",INDEX(VeryBigTable,MATCH(S$1,VeryBigTableHeroes,0),MATCH(INDEX(ChatList,MATCH($P50,ChatHeroList,0),1),VeryBigTableChatRow)),"")</f>
        <v>1</v>
      </c>
      <c r="T50" s="149">
        <f t="array" ref="T50">IF(calculator!$I$5="",INDEX(VeryBigTable,MATCH(T$1,VeryBigTableHeroes,0),MATCH(INDEX(ChatList,MATCH($P50,ChatHeroList,0),1),VeryBigTableChatRow)),"")</f>
        <v>2</v>
      </c>
      <c r="U50" s="149">
        <f>IF(calculator!$I$5="",SUM(R50:T50),"")</f>
        <v>6</v>
      </c>
    </row>
    <row r="51" spans="1:158">
      <c r="A51" s="80" t="str">
        <v>Haste</v>
      </c>
      <c r="B51" s="142" t="e">
        <f ca="1"/>
        <v>#NAME?</v>
      </c>
      <c r="D51" s="23" t="s">
        <v>200</v>
      </c>
      <c r="E51" t="e">
        <f t="shared" ca="1" si="1"/>
        <v>#NAME?</v>
      </c>
      <c r="F51" s="143">
        <f t="array" ref="F51">IF(calculator!$I$5="",INDEX(VeryBigTable,MATCH(F$1,VeryBigTableHeroes,0),MATCH(INDEX(ChatList,MATCH($D51,ChatHeroList,0),1),VeryBigTableChatRow)),"")</f>
        <v>-1</v>
      </c>
      <c r="G51" s="143">
        <f t="array" ref="G51">IF(calculator!$I$5="",INDEX(VeryBigTable,MATCH(G$1,VeryBigTableHeroes,0),MATCH(INDEX(ChatList,MATCH($D51,ChatHeroList,0),1),VeryBigTableChatRow)),"")</f>
        <v>-3</v>
      </c>
      <c r="H51" s="143">
        <f t="array" ref="H51">IF(calculator!$I$5="",INDEX(VeryBigTable,MATCH(H$1,VeryBigTableHeroes,0),MATCH(INDEX(ChatList,MATCH($D51,ChatHeroList,0),1),VeryBigTableChatRow)),"")</f>
        <v>1</v>
      </c>
      <c r="I51" s="143">
        <f>IF(calculator!$I$5="",SUM(F51:H51),"")</f>
        <v>-3</v>
      </c>
      <c r="J51" s="23" t="s">
        <v>200</v>
      </c>
      <c r="K51" s="23" t="e">
        <f t="shared" ca="1" si="2"/>
        <v>#NAME?</v>
      </c>
      <c r="L51" s="23">
        <f t="array" ref="L51">IF(calculator!$I$5="",INDEX(VeryBigTable,MATCH(L$1,VeryBigTableHeroes,0),MATCH(INDEX(ChatList,MATCH($J51,ChatHeroList,0),2),VeryBigTableChatRow)),"")</f>
        <v>-1</v>
      </c>
      <c r="M51" s="23">
        <f t="array" ref="M51">IF(calculator!$I$5="",INDEX(VeryBigTable,MATCH(M$1,VeryBigTableHeroes,0),MATCH(INDEX(ChatList,MATCH($J51,ChatHeroList,0),2),VeryBigTableChatRow)),"")</f>
        <v>3</v>
      </c>
      <c r="N51" s="23">
        <f t="array" ref="N51">IF(calculator!$I$5="",INDEX(VeryBigTable,MATCH(N$1,VeryBigTableHeroes,0),MATCH(INDEX(ChatList,MATCH($J51,ChatHeroList,0),2),VeryBigTableChatRow)),"")</f>
        <v>-2</v>
      </c>
      <c r="O51" s="23">
        <f>IF(calculator!$I$5="",SUM(L51:N51),"")</f>
        <v>0</v>
      </c>
      <c r="P51" s="149" t="s">
        <v>48</v>
      </c>
      <c r="Q51" s="125" t="e">
        <f ca="1">_xludf.CONCAT(P51,"2")</f>
        <v>#NAME?</v>
      </c>
      <c r="R51" s="149">
        <f t="array" ref="R51">IF(calculator!$I$5="",INDEX(VeryBigTable,MATCH(R$1,VeryBigTableHeroes,0),MATCH(INDEX(ChatList,MATCH($P51,ChatHeroList,0),2),VeryBigTableChatRow)),"")</f>
        <v>-1</v>
      </c>
      <c r="S51" s="149">
        <f t="array" ref="S51">IF(calculator!$I$5="",INDEX(VeryBigTable,MATCH(S$1,VeryBigTableHeroes,0),MATCH(INDEX(ChatList,MATCH($P51,ChatHeroList,0),2),VeryBigTableChatRow)),"")</f>
        <v>6</v>
      </c>
      <c r="T51" s="149">
        <f t="array" ref="T51">IF(calculator!$I$5="",INDEX(VeryBigTable,MATCH(T$1,VeryBigTableHeroes,0),MATCH(INDEX(ChatList,MATCH($P51,ChatHeroList,0),2),VeryBigTableChatRow)),"")</f>
        <v>6</v>
      </c>
      <c r="U51" s="149">
        <f>IF(calculator!$I$5="",SUM(R51:T51),"")</f>
        <v>11</v>
      </c>
    </row>
    <row r="52" spans="1:158">
      <c r="A52" s="80" t="str">
        <v>Hazel</v>
      </c>
      <c r="B52" s="142" t="e">
        <f ca="1"/>
        <v>#NAME?</v>
      </c>
      <c r="D52" s="23" t="s">
        <v>72</v>
      </c>
      <c r="E52" t="e">
        <f t="shared" ca="1" si="1"/>
        <v>#NAME?</v>
      </c>
      <c r="F52" s="143">
        <f t="array" ref="F52">IF(calculator!$I$5="",INDEX(VeryBigTable,MATCH(F$1,VeryBigTableHeroes,0),MATCH(INDEX(ChatList,MATCH($D52,ChatHeroList,0),1),VeryBigTableChatRow)),"")</f>
        <v>2</v>
      </c>
      <c r="G52" s="143">
        <f t="array" ref="G52">IF(calculator!$I$5="",INDEX(VeryBigTable,MATCH(G$1,VeryBigTableHeroes,0),MATCH(INDEX(ChatList,MATCH($D52,ChatHeroList,0),1),VeryBigTableChatRow)),"")</f>
        <v>-3</v>
      </c>
      <c r="H52" s="143">
        <f t="array" ref="H52">IF(calculator!$I$5="",INDEX(VeryBigTable,MATCH(H$1,VeryBigTableHeroes,0),MATCH(INDEX(ChatList,MATCH($D52,ChatHeroList,0),1),VeryBigTableChatRow)),"")</f>
        <v>3</v>
      </c>
      <c r="I52" s="143">
        <f>IF(calculator!$I$5="",SUM(F52:H52),"")</f>
        <v>2</v>
      </c>
      <c r="J52" s="23" t="s">
        <v>72</v>
      </c>
      <c r="K52" s="23" t="e">
        <f t="shared" ca="1" si="2"/>
        <v>#NAME?</v>
      </c>
      <c r="L52" s="23">
        <f t="array" ref="L52">IF(calculator!$I$5="",INDEX(VeryBigTable,MATCH(L$1,VeryBigTableHeroes,0),MATCH(INDEX(ChatList,MATCH($J52,ChatHeroList,0),2),VeryBigTableChatRow)),"")</f>
        <v>2</v>
      </c>
      <c r="M52" s="23">
        <f t="array" ref="M52">IF(calculator!$I$5="",INDEX(VeryBigTable,MATCH(M$1,VeryBigTableHeroes,0),MATCH(INDEX(ChatList,MATCH($J52,ChatHeroList,0),2),VeryBigTableChatRow)),"")</f>
        <v>5</v>
      </c>
      <c r="N52" s="23">
        <f t="array" ref="N52">IF(calculator!$I$5="",INDEX(VeryBigTable,MATCH(N$1,VeryBigTableHeroes,0),MATCH(INDEX(ChatList,MATCH($J52,ChatHeroList,0),2),VeryBigTableChatRow)),"")</f>
        <v>4</v>
      </c>
      <c r="O52" s="23">
        <f>IF(calculator!$I$5="",SUM(L52:N52),"")</f>
        <v>11</v>
      </c>
      <c r="P52" s="149" t="s">
        <v>187</v>
      </c>
      <c r="Q52" s="125" t="e">
        <f ca="1">_xludf.CONCAT(P52,"1")</f>
        <v>#NAME?</v>
      </c>
      <c r="R52" s="149">
        <f t="array" ref="R52">IF(calculator!$I$5="",INDEX(VeryBigTable,MATCH(R$1,VeryBigTableHeroes,0),MATCH(INDEX(ChatList,MATCH($P52,ChatHeroList,0),1),VeryBigTableChatRow)),"")</f>
        <v>2</v>
      </c>
      <c r="S52" s="149">
        <f t="array" ref="S52">IF(calculator!$I$5="",INDEX(VeryBigTable,MATCH(S$1,VeryBigTableHeroes,0),MATCH(INDEX(ChatList,MATCH($P52,ChatHeroList,0),1),VeryBigTableChatRow)),"")</f>
        <v>0</v>
      </c>
      <c r="T52" s="149">
        <f t="array" ref="T52">IF(calculator!$I$5="",INDEX(VeryBigTable,MATCH(T$1,VeryBigTableHeroes,0),MATCH(INDEX(ChatList,MATCH($P52,ChatHeroList,0),1),VeryBigTableChatRow)),"")</f>
        <v>-3</v>
      </c>
      <c r="U52" s="149">
        <f>IF(calculator!$I$5="",SUM(R52:T52),"")</f>
        <v>-1</v>
      </c>
    </row>
    <row r="53" spans="1:158">
      <c r="A53" s="80" t="str">
        <v>Helga</v>
      </c>
      <c r="B53" s="142" t="e">
        <f ca="1"/>
        <v>#NAME?</v>
      </c>
      <c r="D53" s="23" t="s">
        <v>50</v>
      </c>
      <c r="E53" t="e">
        <f t="shared" ca="1" si="1"/>
        <v>#NAME?</v>
      </c>
      <c r="F53" s="143">
        <f t="array" ref="F53">IF(calculator!$I$5="",INDEX(VeryBigTable,MATCH(F$1,VeryBigTableHeroes,0),MATCH(INDEX(ChatList,MATCH($D53,ChatHeroList,0),1),VeryBigTableChatRow)),"")</f>
        <v>2</v>
      </c>
      <c r="G53" s="143">
        <f t="array" ref="G53">IF(calculator!$I$5="",INDEX(VeryBigTable,MATCH(G$1,VeryBigTableHeroes,0),MATCH(INDEX(ChatList,MATCH($D53,ChatHeroList,0),1),VeryBigTableChatRow)),"")</f>
        <v>0</v>
      </c>
      <c r="H53" s="143">
        <f t="array" ref="H53">IF(calculator!$I$5="",INDEX(VeryBigTable,MATCH(H$1,VeryBigTableHeroes,0),MATCH(INDEX(ChatList,MATCH($D53,ChatHeroList,0),1),VeryBigTableChatRow)),"")</f>
        <v>-3</v>
      </c>
      <c r="I53" s="143">
        <f>IF(calculator!$I$5="",SUM(F53:H53),"")</f>
        <v>-1</v>
      </c>
      <c r="J53" s="23" t="s">
        <v>50</v>
      </c>
      <c r="K53" s="23" t="e">
        <f t="shared" ca="1" si="2"/>
        <v>#NAME?</v>
      </c>
      <c r="L53" s="23" t="e">
        <f t="array" ref="L53">IF(calculator!$I$5="",INDEX(VeryBigTable,MATCH(L$1,VeryBigTableHeroes,0),MATCH(INDEX(ChatList,MATCH($J53,ChatHeroList,0),2),VeryBigTableChatRow)),"")</f>
        <v>#N/A</v>
      </c>
      <c r="M53" s="23" t="e">
        <f t="array" ref="M53">IF(calculator!$I$5="",INDEX(VeryBigTable,MATCH(M$1,VeryBigTableHeroes,0),MATCH(INDEX(ChatList,MATCH($J53,ChatHeroList,0),2),VeryBigTableChatRow)),"")</f>
        <v>#N/A</v>
      </c>
      <c r="N53" s="23" t="e">
        <f t="array" ref="N53">IF(calculator!$I$5="",INDEX(VeryBigTable,MATCH(N$1,VeryBigTableHeroes,0),MATCH(INDEX(ChatList,MATCH($J53,ChatHeroList,0),2),VeryBigTableChatRow)),"")</f>
        <v>#N/A</v>
      </c>
      <c r="O53" s="23" t="e">
        <f>IF(calculator!$I$5="",SUM(L53:N53),"")</f>
        <v>#N/A</v>
      </c>
      <c r="P53" s="149" t="s">
        <v>187</v>
      </c>
      <c r="Q53" s="125" t="e">
        <f ca="1">_xludf.CONCAT(P53,"2")</f>
        <v>#NAME?</v>
      </c>
      <c r="R53" s="149">
        <f t="array" ref="R53">IF(calculator!$I$5="",INDEX(VeryBigTable,MATCH(R$1,VeryBigTableHeroes,0),MATCH(INDEX(ChatList,MATCH($P53,ChatHeroList,0),2),VeryBigTableChatRow)),"")</f>
        <v>5</v>
      </c>
      <c r="S53" s="149">
        <f t="array" ref="S53">IF(calculator!$I$5="",INDEX(VeryBigTable,MATCH(S$1,VeryBigTableHeroes,0),MATCH(INDEX(ChatList,MATCH($P53,ChatHeroList,0),2),VeryBigTableChatRow)),"")</f>
        <v>4</v>
      </c>
      <c r="T53" s="149">
        <f t="array" ref="T53">IF(calculator!$I$5="",INDEX(VeryBigTable,MATCH(T$1,VeryBigTableHeroes,0),MATCH(INDEX(ChatList,MATCH($P53,ChatHeroList,0),2),VeryBigTableChatRow)),"")</f>
        <v>1</v>
      </c>
      <c r="U53" s="149">
        <f>IF(calculator!$I$5="",SUM(R53:T53),"")</f>
        <v>10</v>
      </c>
    </row>
    <row r="54" spans="1:158">
      <c r="A54" s="80" t="str">
        <v>Hurado</v>
      </c>
      <c r="B54" s="142" t="e">
        <f ca="1"/>
        <v>#NAME?</v>
      </c>
      <c r="D54" s="23" t="s">
        <v>67</v>
      </c>
      <c r="E54" t="e">
        <f t="shared" ca="1" si="1"/>
        <v>#NAME?</v>
      </c>
      <c r="F54" s="143" t="e">
        <f t="array" ref="F54">IF(calculator!$I$5="",INDEX(VeryBigTable,MATCH(F$1,VeryBigTableHeroes,0),MATCH(INDEX(ChatList,MATCH($D54,ChatHeroList,0),1),VeryBigTableChatRow)),"")</f>
        <v>#N/A</v>
      </c>
      <c r="G54" s="143" t="e">
        <f t="array" ref="G54">IF(calculator!$I$5="",INDEX(VeryBigTable,MATCH(G$1,VeryBigTableHeroes,0),MATCH(INDEX(ChatList,MATCH($D54,ChatHeroList,0),1),VeryBigTableChatRow)),"")</f>
        <v>#N/A</v>
      </c>
      <c r="H54" s="143" t="e">
        <f t="array" ref="H54">IF(calculator!$I$5="",INDEX(VeryBigTable,MATCH(H$1,VeryBigTableHeroes,0),MATCH(INDEX(ChatList,MATCH($D54,ChatHeroList,0),1),VeryBigTableChatRow)),"")</f>
        <v>#N/A</v>
      </c>
      <c r="I54" s="143" t="e">
        <f>IF(calculator!$I$5="",SUM(F54:H54),"")</f>
        <v>#N/A</v>
      </c>
      <c r="J54" s="23" t="s">
        <v>67</v>
      </c>
      <c r="K54" s="23" t="e">
        <f t="shared" ca="1" si="2"/>
        <v>#NAME?</v>
      </c>
      <c r="L54" s="23">
        <f t="array" ref="L54">IF(calculator!$I$5="",INDEX(VeryBigTable,MATCH(L$1,VeryBigTableHeroes,0),MATCH(INDEX(ChatList,MATCH($J54,ChatHeroList,0),2),VeryBigTableChatRow)),"")</f>
        <v>1</v>
      </c>
      <c r="M54" s="23">
        <f t="array" ref="M54">IF(calculator!$I$5="",INDEX(VeryBigTable,MATCH(M$1,VeryBigTableHeroes,0),MATCH(INDEX(ChatList,MATCH($J54,ChatHeroList,0),2),VeryBigTableChatRow)),"")</f>
        <v>0</v>
      </c>
      <c r="N54" s="23">
        <f t="array" ref="N54">IF(calculator!$I$5="",INDEX(VeryBigTable,MATCH(N$1,VeryBigTableHeroes,0),MATCH(INDEX(ChatList,MATCH($J54,ChatHeroList,0),2),VeryBigTableChatRow)),"")</f>
        <v>-2</v>
      </c>
      <c r="O54" s="23">
        <f>IF(calculator!$I$5="",SUM(L54:N54),"")</f>
        <v>-1</v>
      </c>
      <c r="P54" s="149" t="s">
        <v>62</v>
      </c>
      <c r="Q54" s="125" t="e">
        <f ca="1">_xludf.CONCAT(P54,"1")</f>
        <v>#NAME?</v>
      </c>
      <c r="R54" s="149">
        <f t="array" ref="R54">IF(calculator!$I$5="",INDEX(VeryBigTable,MATCH(R$1,VeryBigTableHeroes,0),MATCH(INDEX(ChatList,MATCH($P54,ChatHeroList,0),1),VeryBigTableChatRow)),"")</f>
        <v>2</v>
      </c>
      <c r="S54" s="149">
        <f t="array" ref="S54">IF(calculator!$I$5="",INDEX(VeryBigTable,MATCH(S$1,VeryBigTableHeroes,0),MATCH(INDEX(ChatList,MATCH($P54,ChatHeroList,0),1),VeryBigTableChatRow)),"")</f>
        <v>-3</v>
      </c>
      <c r="T54" s="149">
        <f t="array" ref="T54">IF(calculator!$I$5="",INDEX(VeryBigTable,MATCH(T$1,VeryBigTableHeroes,0),MATCH(INDEX(ChatList,MATCH($P54,ChatHeroList,0),1),VeryBigTableChatRow)),"")</f>
        <v>3</v>
      </c>
      <c r="U54" s="149">
        <f>IF(calculator!$I$5="",SUM(R54:T54),"")</f>
        <v>2</v>
      </c>
    </row>
    <row r="55" spans="1:158">
      <c r="A55" s="80" t="str">
        <v>Iseria</v>
      </c>
      <c r="B55" s="142" t="e">
        <f ca="1"/>
        <v>#NAME?</v>
      </c>
      <c r="D55" s="23" t="s">
        <v>66</v>
      </c>
      <c r="E55" t="e">
        <f t="shared" ca="1" si="1"/>
        <v>#NAME?</v>
      </c>
      <c r="F55" s="143">
        <f t="array" ref="F55">IF(calculator!$I$5="",INDEX(VeryBigTable,MATCH(F$1,VeryBigTableHeroes,0),MATCH(INDEX(ChatList,MATCH($D55,ChatHeroList,0),1),VeryBigTableChatRow)),"")</f>
        <v>0</v>
      </c>
      <c r="G55" s="143">
        <f t="array" ref="G55">IF(calculator!$I$5="",INDEX(VeryBigTable,MATCH(G$1,VeryBigTableHeroes,0),MATCH(INDEX(ChatList,MATCH($D55,ChatHeroList,0),1),VeryBigTableChatRow)),"")</f>
        <v>9</v>
      </c>
      <c r="H55" s="143">
        <f t="array" ref="H55">IF(calculator!$I$5="",INDEX(VeryBigTable,MATCH(H$1,VeryBigTableHeroes,0),MATCH(INDEX(ChatList,MATCH($D55,ChatHeroList,0),1),VeryBigTableChatRow)),"")</f>
        <v>6</v>
      </c>
      <c r="I55" s="143">
        <f>IF(calculator!$I$5="",SUM(F55:H55),"")</f>
        <v>15</v>
      </c>
      <c r="J55" s="23" t="s">
        <v>66</v>
      </c>
      <c r="K55" s="23" t="e">
        <f t="shared" ca="1" si="2"/>
        <v>#NAME?</v>
      </c>
      <c r="L55" s="23" t="e">
        <f t="array" ref="L55">IF(calculator!$I$5="",INDEX(VeryBigTable,MATCH(L$1,VeryBigTableHeroes,0),MATCH(INDEX(ChatList,MATCH($J55,ChatHeroList,0),2),VeryBigTableChatRow)),"")</f>
        <v>#N/A</v>
      </c>
      <c r="M55" s="23" t="e">
        <f t="array" ref="M55">IF(calculator!$I$5="",INDEX(VeryBigTable,MATCH(M$1,VeryBigTableHeroes,0),MATCH(INDEX(ChatList,MATCH($J55,ChatHeroList,0),2),VeryBigTableChatRow)),"")</f>
        <v>#N/A</v>
      </c>
      <c r="N55" s="23" t="e">
        <f t="array" ref="N55">IF(calculator!$I$5="",INDEX(VeryBigTable,MATCH(N$1,VeryBigTableHeroes,0),MATCH(INDEX(ChatList,MATCH($J55,ChatHeroList,0),2),VeryBigTableChatRow)),"")</f>
        <v>#N/A</v>
      </c>
      <c r="O55" s="23" t="e">
        <f>IF(calculator!$I$5="",SUM(L55:N55),"")</f>
        <v>#N/A</v>
      </c>
      <c r="P55" s="149" t="s">
        <v>62</v>
      </c>
      <c r="Q55" s="125" t="e">
        <f ca="1">_xludf.CONCAT(P55,"2")</f>
        <v>#NAME?</v>
      </c>
      <c r="R55" s="149">
        <f t="array" ref="R55">IF(calculator!$I$5="",INDEX(VeryBigTable,MATCH(R$1,VeryBigTableHeroes,0),MATCH(INDEX(ChatList,MATCH($P55,ChatHeroList,0),2),VeryBigTableChatRow)),"")</f>
        <v>7</v>
      </c>
      <c r="S55" s="149">
        <f t="array" ref="S55">IF(calculator!$I$5="",INDEX(VeryBigTable,MATCH(S$1,VeryBigTableHeroes,0),MATCH(INDEX(ChatList,MATCH($P55,ChatHeroList,0),2),VeryBigTableChatRow)),"")</f>
        <v>5</v>
      </c>
      <c r="T55" s="149">
        <f t="array" ref="T55">IF(calculator!$I$5="",INDEX(VeryBigTable,MATCH(T$1,VeryBigTableHeroes,0),MATCH(INDEX(ChatList,MATCH($P55,ChatHeroList,0),2),VeryBigTableChatRow)),"")</f>
        <v>3</v>
      </c>
      <c r="U55" s="149">
        <f>IF(calculator!$I$5="",SUM(R55:T55),"")</f>
        <v>15</v>
      </c>
    </row>
    <row r="56" spans="1:158">
      <c r="A56" s="80" t="str">
        <v>Jecht</v>
      </c>
      <c r="B56" s="142" t="e">
        <f ca="1"/>
        <v>#NAME?</v>
      </c>
      <c r="D56" s="23" t="s">
        <v>51</v>
      </c>
      <c r="E56" t="e">
        <f t="shared" ca="1" si="1"/>
        <v>#NAME?</v>
      </c>
      <c r="F56" s="143">
        <f t="array" ref="F56">IF(calculator!$I$5="",INDEX(VeryBigTable,MATCH(F$1,VeryBigTableHeroes,0),MATCH(INDEX(ChatList,MATCH($D56,ChatHeroList,0),1),VeryBigTableChatRow)),"")</f>
        <v>4</v>
      </c>
      <c r="G56" s="143">
        <f t="array" ref="G56">IF(calculator!$I$5="",INDEX(VeryBigTable,MATCH(G$1,VeryBigTableHeroes,0),MATCH(INDEX(ChatList,MATCH($D56,ChatHeroList,0),1),VeryBigTableChatRow)),"")</f>
        <v>-6</v>
      </c>
      <c r="H56" s="143">
        <f t="array" ref="H56">IF(calculator!$I$5="",INDEX(VeryBigTable,MATCH(H$1,VeryBigTableHeroes,0),MATCH(INDEX(ChatList,MATCH($D56,ChatHeroList,0),1),VeryBigTableChatRow)),"")</f>
        <v>-3</v>
      </c>
      <c r="I56" s="143">
        <f>IF(calculator!$I$5="",SUM(F56:H56),"")</f>
        <v>-5</v>
      </c>
      <c r="J56" s="23" t="s">
        <v>51</v>
      </c>
      <c r="K56" s="23" t="e">
        <f t="shared" ca="1" si="2"/>
        <v>#NAME?</v>
      </c>
      <c r="L56" s="23">
        <f t="array" ref="L56">IF(calculator!$I$5="",INDEX(VeryBigTable,MATCH(L$1,VeryBigTableHeroes,0),MATCH(INDEX(ChatList,MATCH($J56,ChatHeroList,0),2),VeryBigTableChatRow)),"")</f>
        <v>2</v>
      </c>
      <c r="M56" s="23">
        <f t="array" ref="M56">IF(calculator!$I$5="",INDEX(VeryBigTable,MATCH(M$1,VeryBigTableHeroes,0),MATCH(INDEX(ChatList,MATCH($J56,ChatHeroList,0),2),VeryBigTableChatRow)),"")</f>
        <v>5</v>
      </c>
      <c r="N56" s="23">
        <f t="array" ref="N56">IF(calculator!$I$5="",INDEX(VeryBigTable,MATCH(N$1,VeryBigTableHeroes,0),MATCH(INDEX(ChatList,MATCH($J56,ChatHeroList,0),2),VeryBigTableChatRow)),"")</f>
        <v>4</v>
      </c>
      <c r="O56" s="23">
        <f>IF(calculator!$I$5="",SUM(L56:N56),"")</f>
        <v>11</v>
      </c>
      <c r="P56" s="149" t="s">
        <v>169</v>
      </c>
      <c r="Q56" s="125" t="e">
        <f ca="1">_xludf.CONCAT(P56,"1")</f>
        <v>#NAME?</v>
      </c>
      <c r="R56" s="149">
        <f t="array" ref="R56">IF(calculator!$I$5="",INDEX(VeryBigTable,MATCH(R$1,VeryBigTableHeroes,0),MATCH(INDEX(ChatList,MATCH($P56,ChatHeroList,0),1),VeryBigTableChatRow)),"")</f>
        <v>4</v>
      </c>
      <c r="S56" s="149">
        <f t="array" ref="S56">IF(calculator!$I$5="",INDEX(VeryBigTable,MATCH(S$1,VeryBigTableHeroes,0),MATCH(INDEX(ChatList,MATCH($P56,ChatHeroList,0),1),VeryBigTableChatRow)),"")</f>
        <v>4</v>
      </c>
      <c r="T56" s="149">
        <f t="array" ref="T56">IF(calculator!$I$5="",INDEX(VeryBigTable,MATCH(T$1,VeryBigTableHeroes,0),MATCH(INDEX(ChatList,MATCH($P56,ChatHeroList,0),1),VeryBigTableChatRow)),"")</f>
        <v>5</v>
      </c>
      <c r="U56" s="149">
        <f>IF(calculator!$I$5="",SUM(R56:T56),"")</f>
        <v>13</v>
      </c>
    </row>
    <row r="57" spans="1:158">
      <c r="A57" s="80" t="str">
        <v>Jena</v>
      </c>
      <c r="B57" s="142" t="e">
        <f ca="1"/>
        <v>#NAME?</v>
      </c>
      <c r="D57" s="23" t="s">
        <v>170</v>
      </c>
      <c r="E57" t="e">
        <f t="shared" ca="1" si="1"/>
        <v>#NAME?</v>
      </c>
      <c r="F57" s="143">
        <f t="array" ref="F57">IF(calculator!$I$5="",INDEX(VeryBigTable,MATCH(F$1,VeryBigTableHeroes,0),MATCH(INDEX(ChatList,MATCH($D57,ChatHeroList,0),1),VeryBigTableChatRow)),"")</f>
        <v>5</v>
      </c>
      <c r="G57" s="143">
        <f t="array" ref="G57">IF(calculator!$I$5="",INDEX(VeryBigTable,MATCH(G$1,VeryBigTableHeroes,0),MATCH(INDEX(ChatList,MATCH($D57,ChatHeroList,0),1),VeryBigTableChatRow)),"")</f>
        <v>4</v>
      </c>
      <c r="H57" s="143">
        <f t="array" ref="H57">IF(calculator!$I$5="",INDEX(VeryBigTable,MATCH(H$1,VeryBigTableHeroes,0),MATCH(INDEX(ChatList,MATCH($D57,ChatHeroList,0),1),VeryBigTableChatRow)),"")</f>
        <v>1</v>
      </c>
      <c r="I57" s="143">
        <f>IF(calculator!$I$5="",SUM(F57:H57),"")</f>
        <v>10</v>
      </c>
      <c r="J57" s="23" t="s">
        <v>170</v>
      </c>
      <c r="K57" s="23" t="e">
        <f t="shared" ca="1" si="2"/>
        <v>#NAME?</v>
      </c>
      <c r="L57" s="23" t="e">
        <f t="array" ref="L57">IF(calculator!$I$5="",INDEX(VeryBigTable,MATCH(L$1,VeryBigTableHeroes,0),MATCH(INDEX(ChatList,MATCH($J57,ChatHeroList,0),2),VeryBigTableChatRow)),"")</f>
        <v>#N/A</v>
      </c>
      <c r="M57" s="23" t="e">
        <f t="array" ref="M57">IF(calculator!$I$5="",INDEX(VeryBigTable,MATCH(M$1,VeryBigTableHeroes,0),MATCH(INDEX(ChatList,MATCH($J57,ChatHeroList,0),2),VeryBigTableChatRow)),"")</f>
        <v>#N/A</v>
      </c>
      <c r="N57" s="23" t="e">
        <f t="array" ref="N57">IF(calculator!$I$5="",INDEX(VeryBigTable,MATCH(N$1,VeryBigTableHeroes,0),MATCH(INDEX(ChatList,MATCH($J57,ChatHeroList,0),2),VeryBigTableChatRow)),"")</f>
        <v>#N/A</v>
      </c>
      <c r="O57" s="23" t="e">
        <f>IF(calculator!$I$5="",SUM(L57:N57),"")</f>
        <v>#N/A</v>
      </c>
      <c r="P57" s="149" t="s">
        <v>169</v>
      </c>
      <c r="Q57" s="125" t="e">
        <f ca="1">_xludf.CONCAT(P57,"2")</f>
        <v>#NAME?</v>
      </c>
      <c r="R57" s="149" t="e">
        <f t="array" ref="R57">IF(calculator!$I$5="",INDEX(VeryBigTable,MATCH(R$1,VeryBigTableHeroes,0),MATCH(INDEX(ChatList,MATCH($P57,ChatHeroList,0),2),VeryBigTableChatRow)),"")</f>
        <v>#N/A</v>
      </c>
      <c r="S57" s="149" t="e">
        <f t="array" ref="S57">IF(calculator!$I$5="",INDEX(VeryBigTable,MATCH(S$1,VeryBigTableHeroes,0),MATCH(INDEX(ChatList,MATCH($P57,ChatHeroList,0),2),VeryBigTableChatRow)),"")</f>
        <v>#N/A</v>
      </c>
      <c r="T57" s="149" t="e">
        <f t="array" ref="T57">IF(calculator!$I$5="",INDEX(VeryBigTable,MATCH(T$1,VeryBigTableHeroes,0),MATCH(INDEX(ChatList,MATCH($P57,ChatHeroList,0),2),VeryBigTableChatRow)),"")</f>
        <v>#N/A</v>
      </c>
      <c r="U57" s="149" t="e">
        <f>IF(calculator!$I$5="",SUM(R57:T57),"")</f>
        <v>#N/A</v>
      </c>
    </row>
    <row r="58" spans="1:158">
      <c r="A58" s="80" t="str">
        <v>JudgeKise</v>
      </c>
      <c r="B58" s="142" t="e">
        <f ca="1"/>
        <v>#NAME?</v>
      </c>
      <c r="D58" s="23" t="s">
        <v>207</v>
      </c>
      <c r="E58" t="e">
        <f t="shared" ca="1" si="1"/>
        <v>#NAME?</v>
      </c>
      <c r="F58" s="143">
        <f t="array" ref="F58">IF(calculator!$I$5="",INDEX(VeryBigTable,MATCH(F$1,VeryBigTableHeroes,0),MATCH(INDEX(ChatList,MATCH($D58,ChatHeroList,0),1),VeryBigTableChatRow)),"")</f>
        <v>0</v>
      </c>
      <c r="G58" s="143">
        <f t="array" ref="G58">IF(calculator!$I$5="",INDEX(VeryBigTable,MATCH(G$1,VeryBigTableHeroes,0),MATCH(INDEX(ChatList,MATCH($D58,ChatHeroList,0),1),VeryBigTableChatRow)),"")</f>
        <v>9</v>
      </c>
      <c r="H58" s="143">
        <f t="array" ref="H58">IF(calculator!$I$5="",INDEX(VeryBigTable,MATCH(H$1,VeryBigTableHeroes,0),MATCH(INDEX(ChatList,MATCH($D58,ChatHeroList,0),1),VeryBigTableChatRow)),"")</f>
        <v>6</v>
      </c>
      <c r="I58" s="143">
        <f>IF(calculator!$I$5="",SUM(F58:H58),"")</f>
        <v>15</v>
      </c>
      <c r="J58" s="23" t="s">
        <v>207</v>
      </c>
      <c r="K58" s="23" t="e">
        <f t="shared" ca="1" si="2"/>
        <v>#NAME?</v>
      </c>
      <c r="L58" s="23">
        <f t="array" ref="L58">IF(calculator!$I$5="",INDEX(VeryBigTable,MATCH(L$1,VeryBigTableHeroes,0),MATCH(INDEX(ChatList,MATCH($J58,ChatHeroList,0),2),VeryBigTableChatRow)),"")</f>
        <v>-1</v>
      </c>
      <c r="M58" s="23">
        <f t="array" ref="M58">IF(calculator!$I$5="",INDEX(VeryBigTable,MATCH(M$1,VeryBigTableHeroes,0),MATCH(INDEX(ChatList,MATCH($J58,ChatHeroList,0),2),VeryBigTableChatRow)),"")</f>
        <v>6</v>
      </c>
      <c r="N58" s="23">
        <f t="array" ref="N58">IF(calculator!$I$5="",INDEX(VeryBigTable,MATCH(N$1,VeryBigTableHeroes,0),MATCH(INDEX(ChatList,MATCH($J58,ChatHeroList,0),2),VeryBigTableChatRow)),"")</f>
        <v>6</v>
      </c>
      <c r="O58" s="23">
        <f>IF(calculator!$I$5="",SUM(L58:N58),"")</f>
        <v>11</v>
      </c>
      <c r="P58" s="149" t="s">
        <v>49</v>
      </c>
      <c r="Q58" s="125" t="e">
        <f ca="1">_xludf.CONCAT(P58,"1")</f>
        <v>#NAME?</v>
      </c>
      <c r="R58" s="149">
        <f t="array" ref="R58">IF(calculator!$I$5="",INDEX(VeryBigTable,MATCH(R$1,VeryBigTableHeroes,0),MATCH(INDEX(ChatList,MATCH($P58,ChatHeroList,0),1),VeryBigTableChatRow)),"")</f>
        <v>7</v>
      </c>
      <c r="S58" s="149">
        <f t="array" ref="S58">IF(calculator!$I$5="",INDEX(VeryBigTable,MATCH(S$1,VeryBigTableHeroes,0),MATCH(INDEX(ChatList,MATCH($P58,ChatHeroList,0),1),VeryBigTableChatRow)),"")</f>
        <v>5</v>
      </c>
      <c r="T58" s="149">
        <f t="array" ref="T58">IF(calculator!$I$5="",INDEX(VeryBigTable,MATCH(T$1,VeryBigTableHeroes,0),MATCH(INDEX(ChatList,MATCH($P58,ChatHeroList,0),1),VeryBigTableChatRow)),"")</f>
        <v>3</v>
      </c>
      <c r="U58" s="149">
        <f>IF(calculator!$I$5="",SUM(R58:T58),"")</f>
        <v>15</v>
      </c>
    </row>
    <row r="59" spans="1:158">
      <c r="A59" s="80" t="str">
        <v>Judith</v>
      </c>
      <c r="B59" s="142" t="e">
        <f ca="1"/>
        <v>#NAME?</v>
      </c>
      <c r="D59" s="23" t="s">
        <v>71</v>
      </c>
      <c r="E59" t="e">
        <f t="shared" ca="1" si="1"/>
        <v>#NAME?</v>
      </c>
      <c r="F59" s="143" t="e">
        <f t="array" ref="F59">IF(calculator!$I$5="",INDEX(VeryBigTable,MATCH(F$1,VeryBigTableHeroes,0),MATCH(INDEX(ChatList,MATCH($D59,ChatHeroList,0),1),VeryBigTableChatRow)),"")</f>
        <v>#N/A</v>
      </c>
      <c r="G59" s="143" t="e">
        <f t="array" ref="G59">IF(calculator!$I$5="",INDEX(VeryBigTable,MATCH(G$1,VeryBigTableHeroes,0),MATCH(INDEX(ChatList,MATCH($D59,ChatHeroList,0),1),VeryBigTableChatRow)),"")</f>
        <v>#N/A</v>
      </c>
      <c r="H59" s="143" t="e">
        <f t="array" ref="H59">IF(calculator!$I$5="",INDEX(VeryBigTable,MATCH(H$1,VeryBigTableHeroes,0),MATCH(INDEX(ChatList,MATCH($D59,ChatHeroList,0),1),VeryBigTableChatRow)),"")</f>
        <v>#N/A</v>
      </c>
      <c r="I59" s="143" t="e">
        <f>IF(calculator!$I$5="",SUM(F59:H59),"")</f>
        <v>#N/A</v>
      </c>
      <c r="J59" s="23" t="s">
        <v>71</v>
      </c>
      <c r="K59" s="23" t="e">
        <f t="shared" ca="1" si="2"/>
        <v>#NAME?</v>
      </c>
      <c r="L59" s="23">
        <f t="array" ref="L59">IF(calculator!$I$5="",INDEX(VeryBigTable,MATCH(L$1,VeryBigTableHeroes,0),MATCH(INDEX(ChatList,MATCH($J59,ChatHeroList,0),2),VeryBigTableChatRow)),"")</f>
        <v>2</v>
      </c>
      <c r="M59" s="23">
        <f t="array" ref="M59">IF(calculator!$I$5="",INDEX(VeryBigTable,MATCH(M$1,VeryBigTableHeroes,0),MATCH(INDEX(ChatList,MATCH($J59,ChatHeroList,0),2),VeryBigTableChatRow)),"")</f>
        <v>5</v>
      </c>
      <c r="N59" s="23">
        <f t="array" ref="N59">IF(calculator!$I$5="",INDEX(VeryBigTable,MATCH(N$1,VeryBigTableHeroes,0),MATCH(INDEX(ChatList,MATCH($J59,ChatHeroList,0),2),VeryBigTableChatRow)),"")</f>
        <v>4</v>
      </c>
      <c r="O59" s="23">
        <f>IF(calculator!$I$5="",SUM(L59:N59),"")</f>
        <v>11</v>
      </c>
      <c r="P59" s="149" t="s">
        <v>49</v>
      </c>
      <c r="Q59" s="125" t="e">
        <f ca="1">_xludf.CONCAT(P59,"2")</f>
        <v>#NAME?</v>
      </c>
      <c r="R59" s="149">
        <f t="array" ref="R59">IF(calculator!$I$5="",INDEX(VeryBigTable,MATCH(R$1,VeryBigTableHeroes,0),MATCH(INDEX(ChatList,MATCH($P59,ChatHeroList,0),2),VeryBigTableChatRow)),"")</f>
        <v>3</v>
      </c>
      <c r="S59" s="149">
        <f t="array" ref="S59">IF(calculator!$I$5="",INDEX(VeryBigTable,MATCH(S$1,VeryBigTableHeroes,0),MATCH(INDEX(ChatList,MATCH($P59,ChatHeroList,0),2),VeryBigTableChatRow)),"")</f>
        <v>2</v>
      </c>
      <c r="T59" s="149">
        <f t="array" ref="T59">IF(calculator!$I$5="",INDEX(VeryBigTable,MATCH(T$1,VeryBigTableHeroes,0),MATCH(INDEX(ChatList,MATCH($P59,ChatHeroList,0),2),VeryBigTableChatRow)),"")</f>
        <v>1</v>
      </c>
      <c r="U59" s="149">
        <f>IF(calculator!$I$5="",SUM(R59:T59),"")</f>
        <v>6</v>
      </c>
    </row>
    <row r="60" spans="1:158">
      <c r="A60" s="84" t="str">
        <v>Karin</v>
      </c>
      <c r="B60" s="159" t="e">
        <f ca="1"/>
        <v>#NAME?</v>
      </c>
      <c r="D60" s="23" t="s">
        <v>100</v>
      </c>
      <c r="E60" t="e">
        <f t="shared" ca="1" si="1"/>
        <v>#NAME?</v>
      </c>
      <c r="F60" s="143">
        <f t="array" ref="F60">IF(calculator!$I$5="",INDEX(VeryBigTable,MATCH(F$1,VeryBigTableHeroes,0),MATCH(INDEX(ChatList,MATCH($D60,ChatHeroList,0),1),VeryBigTableChatRow)),"")</f>
        <v>4</v>
      </c>
      <c r="G60" s="143">
        <f t="array" ref="G60">IF(calculator!$I$5="",INDEX(VeryBigTable,MATCH(G$1,VeryBigTableHeroes,0),MATCH(INDEX(ChatList,MATCH($D60,ChatHeroList,0),1),VeryBigTableChatRow)),"")</f>
        <v>3</v>
      </c>
      <c r="H60" s="143">
        <f t="array" ref="H60">IF(calculator!$I$5="",INDEX(VeryBigTable,MATCH(H$1,VeryBigTableHeroes,0),MATCH(INDEX(ChatList,MATCH($D60,ChatHeroList,0),1),VeryBigTableChatRow)),"")</f>
        <v>4</v>
      </c>
      <c r="I60" s="143">
        <f>IF(calculator!$I$5="",SUM(F60:H60),"")</f>
        <v>11</v>
      </c>
      <c r="J60" s="23" t="s">
        <v>100</v>
      </c>
      <c r="K60" s="23" t="e">
        <f t="shared" ca="1" si="2"/>
        <v>#NAME?</v>
      </c>
      <c r="L60" s="23">
        <f t="array" ref="L60">IF(calculator!$I$5="",INDEX(VeryBigTable,MATCH(L$1,VeryBigTableHeroes,0),MATCH(INDEX(ChatList,MATCH($J60,ChatHeroList,0),2),VeryBigTableChatRow)),"")</f>
        <v>3</v>
      </c>
      <c r="M60" s="23">
        <f t="array" ref="M60">IF(calculator!$I$5="",INDEX(VeryBigTable,MATCH(M$1,VeryBigTableHeroes,0),MATCH(INDEX(ChatList,MATCH($J60,ChatHeroList,0),2),VeryBigTableChatRow)),"")</f>
        <v>1</v>
      </c>
      <c r="N60" s="23">
        <f t="array" ref="N60">IF(calculator!$I$5="",INDEX(VeryBigTable,MATCH(N$1,VeryBigTableHeroes,0),MATCH(INDEX(ChatList,MATCH($J60,ChatHeroList,0),2),VeryBigTableChatRow)),"")</f>
        <v>2</v>
      </c>
      <c r="O60" s="23">
        <f>IF(calculator!$I$5="",SUM(L60:N60),"")</f>
        <v>6</v>
      </c>
      <c r="P60" s="149" t="s">
        <v>108</v>
      </c>
      <c r="Q60" s="125" t="e">
        <f ca="1">_xludf.CONCAT(P60,"1")</f>
        <v>#NAME?</v>
      </c>
      <c r="R60" s="149">
        <f t="array" ref="R60">IF(calculator!$I$5="",INDEX(VeryBigTable,MATCH(R$1,VeryBigTableHeroes,0),MATCH(INDEX(ChatList,MATCH($P60,ChatHeroList,0),1),VeryBigTableChatRow)),"")</f>
        <v>-1</v>
      </c>
      <c r="S60" s="149">
        <f t="array" ref="S60">IF(calculator!$I$5="",INDEX(VeryBigTable,MATCH(S$1,VeryBigTableHeroes,0),MATCH(INDEX(ChatList,MATCH($P60,ChatHeroList,0),1),VeryBigTableChatRow)),"")</f>
        <v>-3</v>
      </c>
      <c r="T60" s="149">
        <f t="array" ref="T60">IF(calculator!$I$5="",INDEX(VeryBigTable,MATCH(T$1,VeryBigTableHeroes,0),MATCH(INDEX(ChatList,MATCH($P60,ChatHeroList,0),1),VeryBigTableChatRow)),"")</f>
        <v>1</v>
      </c>
      <c r="U60" s="149">
        <f>IF(calculator!$I$5="",SUM(R60:T60),"")</f>
        <v>-3</v>
      </c>
    </row>
    <row r="61" spans="1:158">
      <c r="A61" s="80" t="str">
        <v>Kayron</v>
      </c>
      <c r="B61" s="142" t="e">
        <f ca="1"/>
        <v>#NAME?</v>
      </c>
      <c r="D61" s="23" t="s">
        <v>79</v>
      </c>
      <c r="E61" t="e">
        <f t="shared" ca="1" si="1"/>
        <v>#NAME?</v>
      </c>
      <c r="F61" s="143">
        <f t="array" ref="F61">IF(calculator!$I$5="",INDEX(VeryBigTable,MATCH(F$1,VeryBigTableHeroes,0),MATCH(INDEX(ChatList,MATCH($D61,ChatHeroList,0),1),VeryBigTableChatRow)),"")</f>
        <v>4</v>
      </c>
      <c r="G61" s="143">
        <f t="array" ref="G61">IF(calculator!$I$5="",INDEX(VeryBigTable,MATCH(G$1,VeryBigTableHeroes,0),MATCH(INDEX(ChatList,MATCH($D61,ChatHeroList,0),1),VeryBigTableChatRow)),"")</f>
        <v>-6</v>
      </c>
      <c r="H61" s="143">
        <f t="array" ref="H61">IF(calculator!$I$5="",INDEX(VeryBigTable,MATCH(H$1,VeryBigTableHeroes,0),MATCH(INDEX(ChatList,MATCH($D61,ChatHeroList,0),1),VeryBigTableChatRow)),"")</f>
        <v>-3</v>
      </c>
      <c r="I61" s="143">
        <f>IF(calculator!$I$5="",SUM(F61:H61),"")</f>
        <v>-5</v>
      </c>
      <c r="J61" s="23" t="s">
        <v>79</v>
      </c>
      <c r="K61" s="23" t="e">
        <f t="shared" ca="1" si="2"/>
        <v>#NAME?</v>
      </c>
      <c r="L61" s="23">
        <f t="array" ref="L61">IF(calculator!$I$5="",INDEX(VeryBigTable,MATCH(L$1,VeryBigTableHeroes,0),MATCH(INDEX(ChatList,MATCH($J61,ChatHeroList,0),2),VeryBigTableChatRow)),"")</f>
        <v>5</v>
      </c>
      <c r="M61" s="23">
        <f t="array" ref="M61">IF(calculator!$I$5="",INDEX(VeryBigTable,MATCH(M$1,VeryBigTableHeroes,0),MATCH(INDEX(ChatList,MATCH($J61,ChatHeroList,0),2),VeryBigTableChatRow)),"")</f>
        <v>4</v>
      </c>
      <c r="N61" s="23">
        <f t="array" ref="N61">IF(calculator!$I$5="",INDEX(VeryBigTable,MATCH(N$1,VeryBigTableHeroes,0),MATCH(INDEX(ChatList,MATCH($J61,ChatHeroList,0),2),VeryBigTableChatRow)),"")</f>
        <v>1</v>
      </c>
      <c r="O61" s="23">
        <f>IF(calculator!$I$5="",SUM(L61:N61),"")</f>
        <v>10</v>
      </c>
      <c r="P61" s="149" t="s">
        <v>108</v>
      </c>
      <c r="Q61" s="125" t="e">
        <f ca="1">_xludf.CONCAT(P61,"2")</f>
        <v>#NAME?</v>
      </c>
      <c r="R61" s="149">
        <f t="array" ref="R61">IF(calculator!$I$5="",INDEX(VeryBigTable,MATCH(R$1,VeryBigTableHeroes,0),MATCH(INDEX(ChatList,MATCH($P61,ChatHeroList,0),2),VeryBigTableChatRow)),"")</f>
        <v>1</v>
      </c>
      <c r="S61" s="149">
        <f t="array" ref="S61">IF(calculator!$I$5="",INDEX(VeryBigTable,MATCH(S$1,VeryBigTableHeroes,0),MATCH(INDEX(ChatList,MATCH($P61,ChatHeroList,0),2),VeryBigTableChatRow)),"")</f>
        <v>0</v>
      </c>
      <c r="T61" s="149">
        <f t="array" ref="T61">IF(calculator!$I$5="",INDEX(VeryBigTable,MATCH(T$1,VeryBigTableHeroes,0),MATCH(INDEX(ChatList,MATCH($P61,ChatHeroList,0),2),VeryBigTableChatRow)),"")</f>
        <v>-2</v>
      </c>
      <c r="U61" s="149">
        <f>IF(calculator!$I$5="",SUM(R61:T61),"")</f>
        <v>-1</v>
      </c>
    </row>
    <row r="62" spans="1:158">
      <c r="A62" s="80" t="str">
        <v>Ken</v>
      </c>
      <c r="B62" s="142" t="e">
        <f ca="1"/>
        <v>#NAME?</v>
      </c>
      <c r="D62" s="23" t="s">
        <v>94</v>
      </c>
      <c r="E62" t="e">
        <f t="shared" ca="1" si="1"/>
        <v>#NAME?</v>
      </c>
      <c r="F62" s="143">
        <f t="array" ref="F62">IF(calculator!$I$5="",INDEX(VeryBigTable,MATCH(F$1,VeryBigTableHeroes,0),MATCH(INDEX(ChatList,MATCH($D62,ChatHeroList,0),1),VeryBigTableChatRow)),"")</f>
        <v>7</v>
      </c>
      <c r="G62" s="143">
        <f t="array" ref="G62">IF(calculator!$I$5="",INDEX(VeryBigTable,MATCH(G$1,VeryBigTableHeroes,0),MATCH(INDEX(ChatList,MATCH($D62,ChatHeroList,0),1),VeryBigTableChatRow)),"")</f>
        <v>5</v>
      </c>
      <c r="H62" s="143">
        <f t="array" ref="H62">IF(calculator!$I$5="",INDEX(VeryBigTable,MATCH(H$1,VeryBigTableHeroes,0),MATCH(INDEX(ChatList,MATCH($D62,ChatHeroList,0),1),VeryBigTableChatRow)),"")</f>
        <v>3</v>
      </c>
      <c r="I62" s="143">
        <f>IF(calculator!$I$5="",SUM(F62:H62),"")</f>
        <v>15</v>
      </c>
      <c r="J62" s="23" t="s">
        <v>94</v>
      </c>
      <c r="K62" s="23" t="e">
        <f t="shared" ca="1" si="2"/>
        <v>#NAME?</v>
      </c>
      <c r="L62" s="23">
        <f t="array" ref="L62">IF(calculator!$I$5="",INDEX(VeryBigTable,MATCH(L$1,VeryBigTableHeroes,0),MATCH(INDEX(ChatList,MATCH($J62,ChatHeroList,0),2),VeryBigTableChatRow)),"")</f>
        <v>3</v>
      </c>
      <c r="M62" s="23">
        <f t="array" ref="M62">IF(calculator!$I$5="",INDEX(VeryBigTable,MATCH(M$1,VeryBigTableHeroes,0),MATCH(INDEX(ChatList,MATCH($J62,ChatHeroList,0),2),VeryBigTableChatRow)),"")</f>
        <v>1</v>
      </c>
      <c r="N62" s="23">
        <f t="array" ref="N62">IF(calculator!$I$5="",INDEX(VeryBigTable,MATCH(N$1,VeryBigTableHeroes,0),MATCH(INDEX(ChatList,MATCH($J62,ChatHeroList,0),2),VeryBigTableChatRow)),"")</f>
        <v>2</v>
      </c>
      <c r="O62" s="23">
        <f>IF(calculator!$I$5="",SUM(L62:N62),"")</f>
        <v>6</v>
      </c>
      <c r="P62" s="149" t="s">
        <v>43</v>
      </c>
      <c r="Q62" s="125" t="e">
        <f ca="1">_xludf.CONCAT(P62,"1")</f>
        <v>#NAME?</v>
      </c>
      <c r="R62" s="149">
        <f t="array" ref="R62">IF(calculator!$I$5="",INDEX(VeryBigTable,MATCH(R$1,VeryBigTableHeroes,0),MATCH(INDEX(ChatList,MATCH($P62,ChatHeroList,0),1),VeryBigTableChatRow)),"")</f>
        <v>-1</v>
      </c>
      <c r="S62" s="149">
        <f t="array" ref="S62">IF(calculator!$I$5="",INDEX(VeryBigTable,MATCH(S$1,VeryBigTableHeroes,0),MATCH(INDEX(ChatList,MATCH($P62,ChatHeroList,0),1),VeryBigTableChatRow)),"")</f>
        <v>3</v>
      </c>
      <c r="T62" s="149">
        <f t="array" ref="T62">IF(calculator!$I$5="",INDEX(VeryBigTable,MATCH(T$1,VeryBigTableHeroes,0),MATCH(INDEX(ChatList,MATCH($P62,ChatHeroList,0),1),VeryBigTableChatRow)),"")</f>
        <v>-2</v>
      </c>
      <c r="U62" s="149">
        <f>IF(calculator!$I$5="",SUM(R62:T62),"")</f>
        <v>0</v>
      </c>
    </row>
    <row r="63" spans="1:158">
      <c r="A63" s="80" t="str">
        <v>Kiris</v>
      </c>
      <c r="B63" s="142" t="e">
        <f ca="1"/>
        <v>#NAME?</v>
      </c>
      <c r="D63" s="23" t="s">
        <v>198</v>
      </c>
      <c r="E63" t="e">
        <f t="shared" ca="1" si="1"/>
        <v>#NAME?</v>
      </c>
      <c r="F63" s="143" t="e">
        <f t="array" ref="F63">IF(calculator!$I$5="",INDEX(VeryBigTable,MATCH(F$1,VeryBigTableHeroes,0),MATCH(INDEX(ChatList,MATCH($D63,ChatHeroList,0),1),VeryBigTableChatRow)),"")</f>
        <v>#N/A</v>
      </c>
      <c r="G63" s="143" t="e">
        <f t="array" ref="G63">IF(calculator!$I$5="",INDEX(VeryBigTable,MATCH(G$1,VeryBigTableHeroes,0),MATCH(INDEX(ChatList,MATCH($D63,ChatHeroList,0),1),VeryBigTableChatRow)),"")</f>
        <v>#N/A</v>
      </c>
      <c r="H63" s="143" t="e">
        <f t="array" ref="H63">IF(calculator!$I$5="",INDEX(VeryBigTable,MATCH(H$1,VeryBigTableHeroes,0),MATCH(INDEX(ChatList,MATCH($D63,ChatHeroList,0),1),VeryBigTableChatRow)),"")</f>
        <v>#N/A</v>
      </c>
      <c r="I63" s="143" t="e">
        <f>IF(calculator!$I$5="",SUM(F63:H63),"")</f>
        <v>#N/A</v>
      </c>
      <c r="J63" s="23" t="s">
        <v>198</v>
      </c>
      <c r="K63" s="23" t="e">
        <f t="shared" ca="1" si="2"/>
        <v>#NAME?</v>
      </c>
      <c r="L63" s="23">
        <f t="array" ref="L63">IF(calculator!$I$5="",INDEX(VeryBigTable,MATCH(L$1,VeryBigTableHeroes,0),MATCH(INDEX(ChatList,MATCH($J63,ChatHeroList,0),2),VeryBigTableChatRow)),"")</f>
        <v>-1</v>
      </c>
      <c r="M63" s="23">
        <f t="array" ref="M63">IF(calculator!$I$5="",INDEX(VeryBigTable,MATCH(M$1,VeryBigTableHeroes,0),MATCH(INDEX(ChatList,MATCH($J63,ChatHeroList,0),2),VeryBigTableChatRow)),"")</f>
        <v>-3</v>
      </c>
      <c r="N63" s="23">
        <f t="array" ref="N63">IF(calculator!$I$5="",INDEX(VeryBigTable,MATCH(N$1,VeryBigTableHeroes,0),MATCH(INDEX(ChatList,MATCH($J63,ChatHeroList,0),2),VeryBigTableChatRow)),"")</f>
        <v>1</v>
      </c>
      <c r="O63" s="23">
        <f>IF(calculator!$I$5="",SUM(L63:N63),"")</f>
        <v>-3</v>
      </c>
      <c r="P63" s="149" t="s">
        <v>43</v>
      </c>
      <c r="Q63" s="125" t="e">
        <f ca="1">_xludf.CONCAT(P63,"2")</f>
        <v>#NAME?</v>
      </c>
      <c r="R63" s="149">
        <f t="array" ref="R63">IF(calculator!$I$5="",INDEX(VeryBigTable,MATCH(R$1,VeryBigTableHeroes,0),MATCH(INDEX(ChatList,MATCH($P63,ChatHeroList,0),2),VeryBigTableChatRow)),"")</f>
        <v>2</v>
      </c>
      <c r="S63" s="149">
        <f t="array" ref="S63">IF(calculator!$I$5="",INDEX(VeryBigTable,MATCH(S$1,VeryBigTableHeroes,0),MATCH(INDEX(ChatList,MATCH($P63,ChatHeroList,0),2),VeryBigTableChatRow)),"")</f>
        <v>-3</v>
      </c>
      <c r="T63" s="149">
        <f t="array" ref="T63">IF(calculator!$I$5="",INDEX(VeryBigTable,MATCH(T$1,VeryBigTableHeroes,0),MATCH(INDEX(ChatList,MATCH($P63,ChatHeroList,0),2),VeryBigTableChatRow)),"")</f>
        <v>-1</v>
      </c>
      <c r="U63" s="149">
        <f>IF(calculator!$I$5="",SUM(R63:T63),"")</f>
        <v>-2</v>
      </c>
    </row>
    <row r="64" spans="1:158">
      <c r="A64" s="80" t="str">
        <v>Kise</v>
      </c>
      <c r="B64" s="142" t="e">
        <f ca="1"/>
        <v>#NAME?</v>
      </c>
      <c r="D64" s="23" t="s">
        <v>185</v>
      </c>
      <c r="E64" t="e">
        <f t="shared" ca="1" si="1"/>
        <v>#NAME?</v>
      </c>
      <c r="F64" s="143">
        <f t="array" ref="F64">IF(calculator!$I$5="",INDEX(VeryBigTable,MATCH(F$1,VeryBigTableHeroes,0),MATCH(INDEX(ChatList,MATCH($D64,ChatHeroList,0),1),VeryBigTableChatRow)),"")</f>
        <v>0</v>
      </c>
      <c r="G64" s="143">
        <f t="array" ref="G64">IF(calculator!$I$5="",INDEX(VeryBigTable,MATCH(G$1,VeryBigTableHeroes,0),MATCH(INDEX(ChatList,MATCH($D64,ChatHeroList,0),1),VeryBigTableChatRow)),"")</f>
        <v>9</v>
      </c>
      <c r="H64" s="143">
        <f t="array" ref="H64">IF(calculator!$I$5="",INDEX(VeryBigTable,MATCH(H$1,VeryBigTableHeroes,0),MATCH(INDEX(ChatList,MATCH($D64,ChatHeroList,0),1),VeryBigTableChatRow)),"")</f>
        <v>6</v>
      </c>
      <c r="I64" s="143">
        <f>IF(calculator!$I$5="",SUM(F64:H64),"")</f>
        <v>15</v>
      </c>
      <c r="J64" s="23" t="s">
        <v>185</v>
      </c>
      <c r="K64" s="23" t="e">
        <f t="shared" ca="1" si="2"/>
        <v>#NAME?</v>
      </c>
      <c r="L64" s="23">
        <f t="array" ref="L64">IF(calculator!$I$5="",INDEX(VeryBigTable,MATCH(L$1,VeryBigTableHeroes,0),MATCH(INDEX(ChatList,MATCH($J64,ChatHeroList,0),2),VeryBigTableChatRow)),"")</f>
        <v>-1</v>
      </c>
      <c r="M64" s="23">
        <f t="array" ref="M64">IF(calculator!$I$5="",INDEX(VeryBigTable,MATCH(M$1,VeryBigTableHeroes,0),MATCH(INDEX(ChatList,MATCH($J64,ChatHeroList,0),2),VeryBigTableChatRow)),"")</f>
        <v>-3</v>
      </c>
      <c r="N64" s="23">
        <f t="array" ref="N64">IF(calculator!$I$5="",INDEX(VeryBigTable,MATCH(N$1,VeryBigTableHeroes,0),MATCH(INDEX(ChatList,MATCH($J64,ChatHeroList,0),2),VeryBigTableChatRow)),"")</f>
        <v>1</v>
      </c>
      <c r="O64" s="23">
        <f>IF(calculator!$I$5="",SUM(L64:N64),"")</f>
        <v>-3</v>
      </c>
      <c r="P64" s="149" t="s">
        <v>180</v>
      </c>
      <c r="Q64" s="125" t="e">
        <f ca="1">_xludf.CONCAT(P64,"1")</f>
        <v>#NAME?</v>
      </c>
      <c r="R64" s="149">
        <f t="array" ref="R64">IF(calculator!$I$5="",INDEX(VeryBigTable,MATCH(R$1,VeryBigTableHeroes,0),MATCH(INDEX(ChatList,MATCH($P64,ChatHeroList,0),1),VeryBigTableChatRow)),"")</f>
        <v>2</v>
      </c>
      <c r="S64" s="149">
        <f t="array" ref="S64">IF(calculator!$I$5="",INDEX(VeryBigTable,MATCH(S$1,VeryBigTableHeroes,0),MATCH(INDEX(ChatList,MATCH($P64,ChatHeroList,0),1),VeryBigTableChatRow)),"")</f>
        <v>-3</v>
      </c>
      <c r="T64" s="149">
        <f t="array" ref="T64">IF(calculator!$I$5="",INDEX(VeryBigTable,MATCH(T$1,VeryBigTableHeroes,0),MATCH(INDEX(ChatList,MATCH($P64,ChatHeroList,0),1),VeryBigTableChatRow)),"")</f>
        <v>3</v>
      </c>
      <c r="U64" s="149">
        <f>IF(calculator!$I$5="",SUM(R64:T64),"")</f>
        <v>2</v>
      </c>
    </row>
    <row r="65" spans="1:21">
      <c r="A65" s="80" t="str">
        <v>KittyClarissa</v>
      </c>
      <c r="B65" s="142" t="e">
        <f ca="1"/>
        <v>#NAME?</v>
      </c>
      <c r="D65" s="23" t="s">
        <v>21</v>
      </c>
      <c r="E65" t="e">
        <f t="shared" ca="1" si="1"/>
        <v>#NAME?</v>
      </c>
      <c r="F65" s="143">
        <f t="array" ref="F65">IF(calculator!$I$5="",INDEX(VeryBigTable,MATCH(F$1,VeryBigTableHeroes,0),MATCH(INDEX(ChatList,MATCH($D65,ChatHeroList,0),1),VeryBigTableChatRow)),"")</f>
        <v>4</v>
      </c>
      <c r="G65" s="143">
        <f t="array" ref="G65">IF(calculator!$I$5="",INDEX(VeryBigTable,MATCH(G$1,VeryBigTableHeroes,0),MATCH(INDEX(ChatList,MATCH($D65,ChatHeroList,0),1),VeryBigTableChatRow)),"")</f>
        <v>3</v>
      </c>
      <c r="H65" s="143">
        <f t="array" ref="H65">IF(calculator!$I$5="",INDEX(VeryBigTable,MATCH(H$1,VeryBigTableHeroes,0),MATCH(INDEX(ChatList,MATCH($D65,ChatHeroList,0),1),VeryBigTableChatRow)),"")</f>
        <v>4</v>
      </c>
      <c r="I65" s="143">
        <f>IF(calculator!$I$5="",SUM(F65:H65),"")</f>
        <v>11</v>
      </c>
      <c r="J65" s="23" t="s">
        <v>21</v>
      </c>
      <c r="K65" s="23" t="e">
        <f t="shared" ca="1" si="2"/>
        <v>#NAME?</v>
      </c>
      <c r="L65" s="23">
        <f t="array" ref="L65">IF(calculator!$I$5="",INDEX(VeryBigTable,MATCH(L$1,VeryBigTableHeroes,0),MATCH(INDEX(ChatList,MATCH($J65,ChatHeroList,0),2),VeryBigTableChatRow)),"")</f>
        <v>2</v>
      </c>
      <c r="M65" s="23">
        <f t="array" ref="M65">IF(calculator!$I$5="",INDEX(VeryBigTable,MATCH(M$1,VeryBigTableHeroes,0),MATCH(INDEX(ChatList,MATCH($J65,ChatHeroList,0),2),VeryBigTableChatRow)),"")</f>
        <v>5</v>
      </c>
      <c r="N65" s="23">
        <f t="array" ref="N65">IF(calculator!$I$5="",INDEX(VeryBigTable,MATCH(N$1,VeryBigTableHeroes,0),MATCH(INDEX(ChatList,MATCH($J65,ChatHeroList,0),2),VeryBigTableChatRow)),"")</f>
        <v>4</v>
      </c>
      <c r="O65" s="23">
        <f>IF(calculator!$I$5="",SUM(L65:N65),"")</f>
        <v>11</v>
      </c>
      <c r="P65" s="149" t="s">
        <v>180</v>
      </c>
      <c r="Q65" s="125" t="e">
        <f ca="1">_xludf.CONCAT(P65,"2")</f>
        <v>#NAME?</v>
      </c>
      <c r="R65" s="149">
        <f t="array" ref="R65">IF(calculator!$I$5="",INDEX(VeryBigTable,MATCH(R$1,VeryBigTableHeroes,0),MATCH(INDEX(ChatList,MATCH($P65,ChatHeroList,0),2),VeryBigTableChatRow)),"")</f>
        <v>4</v>
      </c>
      <c r="S65" s="149">
        <f t="array" ref="S65">IF(calculator!$I$5="",INDEX(VeryBigTable,MATCH(S$1,VeryBigTableHeroes,0),MATCH(INDEX(ChatList,MATCH($P65,ChatHeroList,0),2),VeryBigTableChatRow)),"")</f>
        <v>3</v>
      </c>
      <c r="T65" s="149">
        <f t="array" ref="T65">IF(calculator!$I$5="",INDEX(VeryBigTable,MATCH(T$1,VeryBigTableHeroes,0),MATCH(INDEX(ChatList,MATCH($P65,ChatHeroList,0),2),VeryBigTableChatRow)),"")</f>
        <v>4</v>
      </c>
      <c r="U65" s="149">
        <f>IF(calculator!$I$5="",SUM(R65:T65),"")</f>
        <v>11</v>
      </c>
    </row>
    <row r="66" spans="1:21">
      <c r="A66" s="80" t="str">
        <v>Kluri</v>
      </c>
      <c r="B66" s="142" t="e">
        <f ca="1"/>
        <v>#NAME?</v>
      </c>
      <c r="D66" s="23" t="s">
        <v>118</v>
      </c>
      <c r="E66" t="e">
        <f t="shared" ca="1" si="1"/>
        <v>#NAME?</v>
      </c>
      <c r="F66" s="143">
        <f t="array" ref="F66">IF(calculator!$I$5="",INDEX(VeryBigTable,MATCH(F$1,VeryBigTableHeroes,0),MATCH(INDEX(ChatList,MATCH($D66,ChatHeroList,0),1),VeryBigTableChatRow)),"")</f>
        <v>3</v>
      </c>
      <c r="G66" s="143">
        <f t="array" ref="G66">IF(calculator!$I$5="",INDEX(VeryBigTable,MATCH(G$1,VeryBigTableHeroes,0),MATCH(INDEX(ChatList,MATCH($D66,ChatHeroList,0),1),VeryBigTableChatRow)),"")</f>
        <v>2</v>
      </c>
      <c r="H66" s="143">
        <f t="array" ref="H66">IF(calculator!$I$5="",INDEX(VeryBigTable,MATCH(H$1,VeryBigTableHeroes,0),MATCH(INDEX(ChatList,MATCH($D66,ChatHeroList,0),1),VeryBigTableChatRow)),"")</f>
        <v>1</v>
      </c>
      <c r="I66" s="143">
        <f>IF(calculator!$I$5="",SUM(F66:H66),"")</f>
        <v>6</v>
      </c>
      <c r="J66" s="23" t="s">
        <v>118</v>
      </c>
      <c r="K66" s="23" t="e">
        <f t="shared" ca="1" si="2"/>
        <v>#NAME?</v>
      </c>
      <c r="L66" s="23">
        <f t="array" ref="L66">IF(calculator!$I$5="",INDEX(VeryBigTable,MATCH(L$1,VeryBigTableHeroes,0),MATCH(INDEX(ChatList,MATCH($J66,ChatHeroList,0),2),VeryBigTableChatRow)),"")</f>
        <v>2</v>
      </c>
      <c r="M66" s="23">
        <f t="array" ref="M66">IF(calculator!$I$5="",INDEX(VeryBigTable,MATCH(M$1,VeryBigTableHeroes,0),MATCH(INDEX(ChatList,MATCH($J66,ChatHeroList,0),2),VeryBigTableChatRow)),"")</f>
        <v>0</v>
      </c>
      <c r="N66" s="23">
        <f t="array" ref="N66">IF(calculator!$I$5="",INDEX(VeryBigTable,MATCH(N$1,VeryBigTableHeroes,0),MATCH(INDEX(ChatList,MATCH($J66,ChatHeroList,0),2),VeryBigTableChatRow)),"")</f>
        <v>-3</v>
      </c>
      <c r="O66" s="23">
        <f>IF(calculator!$I$5="",SUM(L66:N66),"")</f>
        <v>-1</v>
      </c>
      <c r="P66" s="149" t="s">
        <v>147</v>
      </c>
      <c r="Q66" s="125" t="e">
        <f ca="1">_xludf.CONCAT(P66,"1")</f>
        <v>#NAME?</v>
      </c>
      <c r="R66" s="149">
        <f t="array" ref="R66">IF(calculator!$I$5="",INDEX(VeryBigTable,MATCH(R$1,VeryBigTableHeroes,0),MATCH(INDEX(ChatList,MATCH($P66,ChatHeroList,0),1),VeryBigTableChatRow)),"")</f>
        <v>2</v>
      </c>
      <c r="S66" s="149">
        <f t="array" ref="S66">IF(calculator!$I$5="",INDEX(VeryBigTable,MATCH(S$1,VeryBigTableHeroes,0),MATCH(INDEX(ChatList,MATCH($P66,ChatHeroList,0),1),VeryBigTableChatRow)),"")</f>
        <v>-3</v>
      </c>
      <c r="T66" s="149">
        <f t="array" ref="T66">IF(calculator!$I$5="",INDEX(VeryBigTable,MATCH(T$1,VeryBigTableHeroes,0),MATCH(INDEX(ChatList,MATCH($P66,ChatHeroList,0),1),VeryBigTableChatRow)),"")</f>
        <v>3</v>
      </c>
      <c r="U66" s="149">
        <f>IF(calculator!$I$5="",SUM(R66:T66),"")</f>
        <v>2</v>
      </c>
    </row>
    <row r="67" spans="1:21">
      <c r="A67" s="80" t="str">
        <v>Krau</v>
      </c>
      <c r="B67" s="142" t="e">
        <f ca="1"/>
        <v>#NAME?</v>
      </c>
      <c r="D67" s="23" t="s">
        <v>199</v>
      </c>
      <c r="E67" t="e">
        <f t="shared" ca="1" si="1"/>
        <v>#NAME?</v>
      </c>
      <c r="F67" s="143">
        <f t="array" ref="F67">IF(calculator!$I$5="",INDEX(VeryBigTable,MATCH(F$1,VeryBigTableHeroes,0),MATCH(INDEX(ChatList,MATCH($D67,ChatHeroList,0),1),VeryBigTableChatRow)),"")</f>
        <v>4</v>
      </c>
      <c r="G67" s="143">
        <f t="array" ref="G67">IF(calculator!$I$5="",INDEX(VeryBigTable,MATCH(G$1,VeryBigTableHeroes,0),MATCH(INDEX(ChatList,MATCH($D67,ChatHeroList,0),1),VeryBigTableChatRow)),"")</f>
        <v>-6</v>
      </c>
      <c r="H67" s="143">
        <f t="array" ref="H67">IF(calculator!$I$5="",INDEX(VeryBigTable,MATCH(H$1,VeryBigTableHeroes,0),MATCH(INDEX(ChatList,MATCH($D67,ChatHeroList,0),1),VeryBigTableChatRow)),"")</f>
        <v>-3</v>
      </c>
      <c r="I67" s="143">
        <f>IF(calculator!$I$5="",SUM(F67:H67),"")</f>
        <v>-5</v>
      </c>
      <c r="J67" s="23" t="s">
        <v>199</v>
      </c>
      <c r="K67" s="23" t="e">
        <f t="shared" ca="1" si="2"/>
        <v>#NAME?</v>
      </c>
      <c r="L67" s="23">
        <f t="array" ref="L67">IF(calculator!$I$5="",INDEX(VeryBigTable,MATCH(L$1,VeryBigTableHeroes,0),MATCH(INDEX(ChatList,MATCH($J67,ChatHeroList,0),2),VeryBigTableChatRow)),"")</f>
        <v>3</v>
      </c>
      <c r="M67" s="23">
        <f t="array" ref="M67">IF(calculator!$I$5="",INDEX(VeryBigTable,MATCH(M$1,VeryBigTableHeroes,0),MATCH(INDEX(ChatList,MATCH($J67,ChatHeroList,0),2),VeryBigTableChatRow)),"")</f>
        <v>1</v>
      </c>
      <c r="N67" s="23">
        <f t="array" ref="N67">IF(calculator!$I$5="",INDEX(VeryBigTable,MATCH(N$1,VeryBigTableHeroes,0),MATCH(INDEX(ChatList,MATCH($J67,ChatHeroList,0),2),VeryBigTableChatRow)),"")</f>
        <v>2</v>
      </c>
      <c r="O67" s="23">
        <f>IF(calculator!$I$5="",SUM(L67:N67),"")</f>
        <v>6</v>
      </c>
      <c r="P67" s="149" t="s">
        <v>147</v>
      </c>
      <c r="Q67" s="125" t="e">
        <f ca="1">_xludf.CONCAT(P67,"2")</f>
        <v>#NAME?</v>
      </c>
      <c r="R67" s="149">
        <f t="array" ref="R67">IF(calculator!$I$5="",INDEX(VeryBigTable,MATCH(R$1,VeryBigTableHeroes,0),MATCH(INDEX(ChatList,MATCH($P67,ChatHeroList,0),2),VeryBigTableChatRow)),"")</f>
        <v>1</v>
      </c>
      <c r="S67" s="149">
        <f t="array" ref="S67">IF(calculator!$I$5="",INDEX(VeryBigTable,MATCH(S$1,VeryBigTableHeroes,0),MATCH(INDEX(ChatList,MATCH($P67,ChatHeroList,0),2),VeryBigTableChatRow)),"")</f>
        <v>0</v>
      </c>
      <c r="T67" s="149">
        <f t="array" ref="T67">IF(calculator!$I$5="",INDEX(VeryBigTable,MATCH(T$1,VeryBigTableHeroes,0),MATCH(INDEX(ChatList,MATCH($P67,ChatHeroList,0),2),VeryBigTableChatRow)),"")</f>
        <v>-2</v>
      </c>
      <c r="U67" s="149">
        <f>IF(calculator!$I$5="",SUM(R67:T67),"")</f>
        <v>-1</v>
      </c>
    </row>
    <row r="68" spans="1:21">
      <c r="A68" s="80" t="str">
        <v>Leo</v>
      </c>
      <c r="B68" s="142" t="e">
        <f ca="1"/>
        <v>#NAME?</v>
      </c>
      <c r="D68" s="23" t="s">
        <v>45</v>
      </c>
      <c r="E68" t="e">
        <f t="shared" ca="1" si="1"/>
        <v>#NAME?</v>
      </c>
      <c r="F68" s="143">
        <f t="array" ref="F68">IF(calculator!$I$5="",INDEX(VeryBigTable,MATCH(F$1,VeryBigTableHeroes,0),MATCH(INDEX(ChatList,MATCH($D68,ChatHeroList,0),1),VeryBigTableChatRow)),"")</f>
        <v>7</v>
      </c>
      <c r="G68" s="143">
        <f t="array" ref="G68">IF(calculator!$I$5="",INDEX(VeryBigTable,MATCH(G$1,VeryBigTableHeroes,0),MATCH(INDEX(ChatList,MATCH($D68,ChatHeroList,0),1),VeryBigTableChatRow)),"")</f>
        <v>5</v>
      </c>
      <c r="H68" s="143">
        <f t="array" ref="H68">IF(calculator!$I$5="",INDEX(VeryBigTable,MATCH(H$1,VeryBigTableHeroes,0),MATCH(INDEX(ChatList,MATCH($D68,ChatHeroList,0),1),VeryBigTableChatRow)),"")</f>
        <v>3</v>
      </c>
      <c r="I68" s="143">
        <f>IF(calculator!$I$5="",SUM(F68:H68),"")</f>
        <v>15</v>
      </c>
      <c r="J68" s="23" t="s">
        <v>45</v>
      </c>
      <c r="K68" s="23" t="e">
        <f t="shared" ca="1" si="2"/>
        <v>#NAME?</v>
      </c>
      <c r="L68" s="23">
        <f t="array" ref="L68">IF(calculator!$I$5="",INDEX(VeryBigTable,MATCH(L$1,VeryBigTableHeroes,0),MATCH(INDEX(ChatList,MATCH($J68,ChatHeroList,0),2),VeryBigTableChatRow)),"")</f>
        <v>1</v>
      </c>
      <c r="M68" s="23">
        <f t="array" ref="M68">IF(calculator!$I$5="",INDEX(VeryBigTable,MATCH(M$1,VeryBigTableHeroes,0),MATCH(INDEX(ChatList,MATCH($J68,ChatHeroList,0),2),VeryBigTableChatRow)),"")</f>
        <v>0</v>
      </c>
      <c r="N68" s="23">
        <f t="array" ref="N68">IF(calculator!$I$5="",INDEX(VeryBigTable,MATCH(N$1,VeryBigTableHeroes,0),MATCH(INDEX(ChatList,MATCH($J68,ChatHeroList,0),2),VeryBigTableChatRow)),"")</f>
        <v>-2</v>
      </c>
      <c r="O68" s="23">
        <f>IF(calculator!$I$5="",SUM(L68:N68),"")</f>
        <v>-1</v>
      </c>
      <c r="P68" s="149" t="s">
        <v>80</v>
      </c>
      <c r="Q68" s="125" t="e">
        <f ca="1">_xludf.CONCAT(P68,"1")</f>
        <v>#NAME?</v>
      </c>
      <c r="R68" s="149">
        <f t="array" ref="R68">IF(calculator!$I$5="",INDEX(VeryBigTable,MATCH(R$1,VeryBigTableHeroes,0),MATCH(INDEX(ChatList,MATCH($P68,ChatHeroList,0),1),VeryBigTableChatRow)),"")</f>
        <v>2</v>
      </c>
      <c r="S68" s="149">
        <f t="array" ref="S68">IF(calculator!$I$5="",INDEX(VeryBigTable,MATCH(S$1,VeryBigTableHeroes,0),MATCH(INDEX(ChatList,MATCH($P68,ChatHeroList,0),1),VeryBigTableChatRow)),"")</f>
        <v>-3</v>
      </c>
      <c r="T68" s="149">
        <f t="array" ref="T68">IF(calculator!$I$5="",INDEX(VeryBigTable,MATCH(T$1,VeryBigTableHeroes,0),MATCH(INDEX(ChatList,MATCH($P68,ChatHeroList,0),1),VeryBigTableChatRow)),"")</f>
        <v>3</v>
      </c>
      <c r="U68" s="149">
        <f>IF(calculator!$I$5="",SUM(R68:T68),"")</f>
        <v>2</v>
      </c>
    </row>
    <row r="69" spans="1:21">
      <c r="A69" s="80" t="str">
        <v>Lorina</v>
      </c>
      <c r="B69" s="142" t="e">
        <f ca="1"/>
        <v>#NAME?</v>
      </c>
      <c r="D69" s="23" t="s">
        <v>44</v>
      </c>
      <c r="E69" t="e">
        <f t="shared" ca="1" si="1"/>
        <v>#NAME?</v>
      </c>
      <c r="F69" s="143">
        <f t="array" ref="F69">IF(calculator!$I$5="",INDEX(VeryBigTable,MATCH(F$1,VeryBigTableHeroes,0),MATCH(INDEX(ChatList,MATCH($D69,ChatHeroList,0),1),VeryBigTableChatRow)),"")</f>
        <v>7</v>
      </c>
      <c r="G69" s="143">
        <f t="array" ref="G69">IF(calculator!$I$5="",INDEX(VeryBigTable,MATCH(G$1,VeryBigTableHeroes,0),MATCH(INDEX(ChatList,MATCH($D69,ChatHeroList,0),1),VeryBigTableChatRow)),"")</f>
        <v>5</v>
      </c>
      <c r="H69" s="143">
        <f t="array" ref="H69">IF(calculator!$I$5="",INDEX(VeryBigTable,MATCH(H$1,VeryBigTableHeroes,0),MATCH(INDEX(ChatList,MATCH($D69,ChatHeroList,0),1),VeryBigTableChatRow)),"")</f>
        <v>3</v>
      </c>
      <c r="I69" s="143">
        <f>IF(calculator!$I$5="",SUM(F69:H69),"")</f>
        <v>15</v>
      </c>
      <c r="J69" s="23" t="s">
        <v>44</v>
      </c>
      <c r="K69" s="23" t="e">
        <f t="shared" ca="1" si="2"/>
        <v>#NAME?</v>
      </c>
      <c r="L69" s="23">
        <f t="array" ref="L69">IF(calculator!$I$5="",INDEX(VeryBigTable,MATCH(L$1,VeryBigTableHeroes,0),MATCH(INDEX(ChatList,MATCH($J69,ChatHeroList,0),2),VeryBigTableChatRow)),"")</f>
        <v>4</v>
      </c>
      <c r="M69" s="23">
        <f t="array" ref="M69">IF(calculator!$I$5="",INDEX(VeryBigTable,MATCH(M$1,VeryBigTableHeroes,0),MATCH(INDEX(ChatList,MATCH($J69,ChatHeroList,0),2),VeryBigTableChatRow)),"")</f>
        <v>4</v>
      </c>
      <c r="N69" s="23">
        <f t="array" ref="N69">IF(calculator!$I$5="",INDEX(VeryBigTable,MATCH(N$1,VeryBigTableHeroes,0),MATCH(INDEX(ChatList,MATCH($J69,ChatHeroList,0),2),VeryBigTableChatRow)),"")</f>
        <v>5</v>
      </c>
      <c r="O69" s="23">
        <f>IF(calculator!$I$5="",SUM(L69:N69),"")</f>
        <v>13</v>
      </c>
      <c r="P69" s="149" t="s">
        <v>80</v>
      </c>
      <c r="Q69" s="125" t="e">
        <f ca="1">_xludf.CONCAT(P69,"2")</f>
        <v>#NAME?</v>
      </c>
      <c r="R69" s="149">
        <f t="array" ref="R69">IF(calculator!$I$5="",INDEX(VeryBigTable,MATCH(R$1,VeryBigTableHeroes,0),MATCH(INDEX(ChatList,MATCH($P69,ChatHeroList,0),2),VeryBigTableChatRow)),"")</f>
        <v>4</v>
      </c>
      <c r="S69" s="149">
        <f t="array" ref="S69">IF(calculator!$I$5="",INDEX(VeryBigTable,MATCH(S$1,VeryBigTableHeroes,0),MATCH(INDEX(ChatList,MATCH($P69,ChatHeroList,0),2),VeryBigTableChatRow)),"")</f>
        <v>-6</v>
      </c>
      <c r="T69" s="149">
        <f t="array" ref="T69">IF(calculator!$I$5="",INDEX(VeryBigTable,MATCH(T$1,VeryBigTableHeroes,0),MATCH(INDEX(ChatList,MATCH($P69,ChatHeroList,0),2),VeryBigTableChatRow)),"")</f>
        <v>-3</v>
      </c>
      <c r="U69" s="149">
        <f>IF(calculator!$I$5="",SUM(R69:T69),"")</f>
        <v>-5</v>
      </c>
    </row>
    <row r="70" spans="1:21">
      <c r="A70" s="80" t="str">
        <v>Lots</v>
      </c>
      <c r="B70" s="142" t="e">
        <f ca="1"/>
        <v>#NAME?</v>
      </c>
      <c r="D70" s="23" t="s">
        <v>23</v>
      </c>
      <c r="E70" t="e">
        <f t="shared" ca="1" si="1"/>
        <v>#NAME?</v>
      </c>
      <c r="F70" s="143">
        <f t="array" ref="F70">IF(calculator!$I$5="",INDEX(VeryBigTable,MATCH(F$1,VeryBigTableHeroes,0),MATCH(INDEX(ChatList,MATCH($D70,ChatHeroList,0),1),VeryBigTableChatRow)),"")</f>
        <v>-1</v>
      </c>
      <c r="G70" s="143">
        <f t="array" ref="G70">IF(calculator!$I$5="",INDEX(VeryBigTable,MATCH(G$1,VeryBigTableHeroes,0),MATCH(INDEX(ChatList,MATCH($D70,ChatHeroList,0),1),VeryBigTableChatRow)),"")</f>
        <v>6</v>
      </c>
      <c r="H70" s="143">
        <f t="array" ref="H70">IF(calculator!$I$5="",INDEX(VeryBigTable,MATCH(H$1,VeryBigTableHeroes,0),MATCH(INDEX(ChatList,MATCH($D70,ChatHeroList,0),1),VeryBigTableChatRow)),"")</f>
        <v>6</v>
      </c>
      <c r="I70" s="143">
        <f>IF(calculator!$I$5="",SUM(F70:H70),"")</f>
        <v>11</v>
      </c>
      <c r="J70" s="23" t="s">
        <v>23</v>
      </c>
      <c r="K70" s="23" t="e">
        <f t="shared" ca="1" si="2"/>
        <v>#NAME?</v>
      </c>
      <c r="L70" s="23" t="e">
        <f t="array" ref="L70">IF(calculator!$I$5="",INDEX(VeryBigTable,MATCH(L$1,VeryBigTableHeroes,0),MATCH(INDEX(ChatList,MATCH($J70,ChatHeroList,0),2),VeryBigTableChatRow)),"")</f>
        <v>#N/A</v>
      </c>
      <c r="M70" s="23" t="e">
        <f t="array" ref="M70">IF(calculator!$I$5="",INDEX(VeryBigTable,MATCH(M$1,VeryBigTableHeroes,0),MATCH(INDEX(ChatList,MATCH($J70,ChatHeroList,0),2),VeryBigTableChatRow)),"")</f>
        <v>#N/A</v>
      </c>
      <c r="N70" s="23" t="e">
        <f t="array" ref="N70">IF(calculator!$I$5="",INDEX(VeryBigTable,MATCH(N$1,VeryBigTableHeroes,0),MATCH(INDEX(ChatList,MATCH($J70,ChatHeroList,0),2),VeryBigTableChatRow)),"")</f>
        <v>#N/A</v>
      </c>
      <c r="O70" s="23" t="e">
        <f>IF(calculator!$I$5="",SUM(L70:N70),"")</f>
        <v>#N/A</v>
      </c>
      <c r="P70" s="149" t="s">
        <v>132</v>
      </c>
      <c r="Q70" s="125" t="e">
        <f ca="1">_xludf.CONCAT(P70,"1")</f>
        <v>#NAME?</v>
      </c>
      <c r="R70" s="149">
        <f t="array" ref="R70">IF(calculator!$I$5="",INDEX(VeryBigTable,MATCH(R$1,VeryBigTableHeroes,0),MATCH(INDEX(ChatList,MATCH($P70,ChatHeroList,0),1),VeryBigTableChatRow)),"")</f>
        <v>4</v>
      </c>
      <c r="S70" s="149">
        <f t="array" ref="S70">IF(calculator!$I$5="",INDEX(VeryBigTable,MATCH(S$1,VeryBigTableHeroes,0),MATCH(INDEX(ChatList,MATCH($P70,ChatHeroList,0),1),VeryBigTableChatRow)),"")</f>
        <v>3</v>
      </c>
      <c r="T70" s="149">
        <f t="array" ref="T70">IF(calculator!$I$5="",INDEX(VeryBigTable,MATCH(T$1,VeryBigTableHeroes,0),MATCH(INDEX(ChatList,MATCH($P70,ChatHeroList,0),1),VeryBigTableChatRow)),"")</f>
        <v>4</v>
      </c>
      <c r="U70" s="149">
        <f>IF(calculator!$I$5="",SUM(R70:T70),"")</f>
        <v>11</v>
      </c>
    </row>
    <row r="71" spans="1:21">
      <c r="A71" s="80" t="str">
        <v>Ludwig</v>
      </c>
      <c r="B71" s="142" t="e">
        <f ca="1"/>
        <v>#NAME?</v>
      </c>
      <c r="D71" s="23" t="s">
        <v>188</v>
      </c>
      <c r="E71" t="e">
        <f t="shared" ca="1" si="1"/>
        <v>#NAME?</v>
      </c>
      <c r="F71" s="143">
        <f t="array" ref="F71">IF(calculator!$I$5="",INDEX(VeryBigTable,MATCH(F$1,VeryBigTableHeroes,0),MATCH(INDEX(ChatList,MATCH($D71,ChatHeroList,0),1),VeryBigTableChatRow)),"")</f>
        <v>3</v>
      </c>
      <c r="G71" s="143">
        <f t="array" ref="G71">IF(calculator!$I$5="",INDEX(VeryBigTable,MATCH(G$1,VeryBigTableHeroes,0),MATCH(INDEX(ChatList,MATCH($D71,ChatHeroList,0),1),VeryBigTableChatRow)),"")</f>
        <v>1</v>
      </c>
      <c r="H71" s="143">
        <f t="array" ref="H71">IF(calculator!$I$5="",INDEX(VeryBigTable,MATCH(H$1,VeryBigTableHeroes,0),MATCH(INDEX(ChatList,MATCH($D71,ChatHeroList,0),1),VeryBigTableChatRow)),"")</f>
        <v>2</v>
      </c>
      <c r="I71" s="143">
        <f>IF(calculator!$I$5="",SUM(F71:H71),"")</f>
        <v>6</v>
      </c>
      <c r="J71" s="23" t="s">
        <v>188</v>
      </c>
      <c r="K71" s="23" t="e">
        <f t="shared" ca="1" si="2"/>
        <v>#NAME?</v>
      </c>
      <c r="L71" s="23">
        <f t="array" ref="L71">IF(calculator!$I$5="",INDEX(VeryBigTable,MATCH(L$1,VeryBigTableHeroes,0),MATCH(INDEX(ChatList,MATCH($J71,ChatHeroList,0),2),VeryBigTableChatRow)),"")</f>
        <v>-1</v>
      </c>
      <c r="M71" s="23">
        <f t="array" ref="M71">IF(calculator!$I$5="",INDEX(VeryBigTable,MATCH(M$1,VeryBigTableHeroes,0),MATCH(INDEX(ChatList,MATCH($J71,ChatHeroList,0),2),VeryBigTableChatRow)),"")</f>
        <v>3</v>
      </c>
      <c r="N71" s="23">
        <f t="array" ref="N71">IF(calculator!$I$5="",INDEX(VeryBigTable,MATCH(N$1,VeryBigTableHeroes,0),MATCH(INDEX(ChatList,MATCH($J71,ChatHeroList,0),2),VeryBigTableChatRow)),"")</f>
        <v>-2</v>
      </c>
      <c r="O71" s="23">
        <f>IF(calculator!$I$5="",SUM(L71:N71),"")</f>
        <v>0</v>
      </c>
      <c r="P71" s="149" t="s">
        <v>132</v>
      </c>
      <c r="Q71" s="125" t="e">
        <f ca="1">_xludf.CONCAT(P71,"2")</f>
        <v>#NAME?</v>
      </c>
      <c r="R71" s="149">
        <f t="array" ref="R71">IF(calculator!$I$5="",INDEX(VeryBigTable,MATCH(R$1,VeryBigTableHeroes,0),MATCH(INDEX(ChatList,MATCH($P71,ChatHeroList,0),2),VeryBigTableChatRow)),"")</f>
        <v>2</v>
      </c>
      <c r="S71" s="149">
        <f t="array" ref="S71">IF(calculator!$I$5="",INDEX(VeryBigTable,MATCH(S$1,VeryBigTableHeroes,0),MATCH(INDEX(ChatList,MATCH($P71,ChatHeroList,0),2),VeryBigTableChatRow)),"")</f>
        <v>5</v>
      </c>
      <c r="T71" s="149">
        <f t="array" ref="T71">IF(calculator!$I$5="",INDEX(VeryBigTable,MATCH(T$1,VeryBigTableHeroes,0),MATCH(INDEX(ChatList,MATCH($P71,ChatHeroList,0),2),VeryBigTableChatRow)),"")</f>
        <v>4</v>
      </c>
      <c r="U71" s="149">
        <f>IF(calculator!$I$5="",SUM(R71:T71),"")</f>
        <v>11</v>
      </c>
    </row>
    <row r="72" spans="1:21">
      <c r="A72" s="80" t="str">
        <v>Luna</v>
      </c>
      <c r="B72" s="142" t="e">
        <f ca="1"/>
        <v>#NAME?</v>
      </c>
      <c r="D72" s="23" t="s">
        <v>166</v>
      </c>
      <c r="E72" t="e">
        <f t="shared" ca="1" si="1"/>
        <v>#NAME?</v>
      </c>
      <c r="F72" s="143">
        <f t="array" ref="F72">IF(calculator!$I$5="",INDEX(VeryBigTable,MATCH(F$1,VeryBigTableHeroes,0),MATCH(INDEX(ChatList,MATCH($D72,ChatHeroList,0),1),VeryBigTableChatRow)),"")</f>
        <v>4</v>
      </c>
      <c r="G72" s="143">
        <f t="array" ref="G72">IF(calculator!$I$5="",INDEX(VeryBigTable,MATCH(G$1,VeryBigTableHeroes,0),MATCH(INDEX(ChatList,MATCH($D72,ChatHeroList,0),1),VeryBigTableChatRow)),"")</f>
        <v>-6</v>
      </c>
      <c r="H72" s="143">
        <f t="array" ref="H72">IF(calculator!$I$5="",INDEX(VeryBigTable,MATCH(H$1,VeryBigTableHeroes,0),MATCH(INDEX(ChatList,MATCH($D72,ChatHeroList,0),1),VeryBigTableChatRow)),"")</f>
        <v>-3</v>
      </c>
      <c r="I72" s="143">
        <f>IF(calculator!$I$5="",SUM(F72:H72),"")</f>
        <v>-5</v>
      </c>
      <c r="J72" s="23" t="s">
        <v>166</v>
      </c>
      <c r="K72" s="23" t="e">
        <f t="shared" ca="1" si="2"/>
        <v>#NAME?</v>
      </c>
      <c r="L72" s="23">
        <f t="array" ref="L72">IF(calculator!$I$5="",INDEX(VeryBigTable,MATCH(L$1,VeryBigTableHeroes,0),MATCH(INDEX(ChatList,MATCH($J72,ChatHeroList,0),2),VeryBigTableChatRow)),"")</f>
        <v>0</v>
      </c>
      <c r="M72" s="23">
        <f t="array" ref="M72">IF(calculator!$I$5="",INDEX(VeryBigTable,MATCH(M$1,VeryBigTableHeroes,0),MATCH(INDEX(ChatList,MATCH($J72,ChatHeroList,0),2),VeryBigTableChatRow)),"")</f>
        <v>9</v>
      </c>
      <c r="N72" s="23">
        <f t="array" ref="N72">IF(calculator!$I$5="",INDEX(VeryBigTable,MATCH(N$1,VeryBigTableHeroes,0),MATCH(INDEX(ChatList,MATCH($J72,ChatHeroList,0),2),VeryBigTableChatRow)),"")</f>
        <v>6</v>
      </c>
      <c r="O72" s="23">
        <f>IF(calculator!$I$5="",SUM(L72:N72),"")</f>
        <v>15</v>
      </c>
      <c r="P72" s="149" t="s">
        <v>156</v>
      </c>
      <c r="Q72" s="125" t="e">
        <f ca="1">_xludf.CONCAT(P72,"1")</f>
        <v>#NAME?</v>
      </c>
      <c r="R72" s="149">
        <f t="array" ref="R72">IF(calculator!$I$5="",INDEX(VeryBigTable,MATCH(R$1,VeryBigTableHeroes,0),MATCH(INDEX(ChatList,MATCH($P72,ChatHeroList,0),1),VeryBigTableChatRow)),"")</f>
        <v>-1</v>
      </c>
      <c r="S72" s="149">
        <f t="array" ref="S72">IF(calculator!$I$5="",INDEX(VeryBigTable,MATCH(S$1,VeryBigTableHeroes,0),MATCH(INDEX(ChatList,MATCH($P72,ChatHeroList,0),1),VeryBigTableChatRow)),"")</f>
        <v>-3</v>
      </c>
      <c r="T72" s="149">
        <f t="array" ref="T72">IF(calculator!$I$5="",INDEX(VeryBigTable,MATCH(T$1,VeryBigTableHeroes,0),MATCH(INDEX(ChatList,MATCH($P72,ChatHeroList,0),1),VeryBigTableChatRow)),"")</f>
        <v>1</v>
      </c>
      <c r="U72" s="149">
        <f>IF(calculator!$I$5="",SUM(R72:T72),"")</f>
        <v>-3</v>
      </c>
    </row>
    <row r="73" spans="1:21">
      <c r="A73" s="80" t="str">
        <v>MaidChloe</v>
      </c>
      <c r="B73" s="142" t="e">
        <f ca="1"/>
        <v>#NAME?</v>
      </c>
      <c r="D73" s="23" t="s">
        <v>209</v>
      </c>
      <c r="E73" t="e">
        <f t="shared" ca="1" si="1"/>
        <v>#NAME?</v>
      </c>
      <c r="F73" s="143">
        <f t="array" ref="F73">IF(calculator!$I$5="",INDEX(VeryBigTable,MATCH(F$1,VeryBigTableHeroes,0),MATCH(INDEX(ChatList,MATCH($D73,ChatHeroList,0),1),VeryBigTableChatRow)),"")</f>
        <v>-1</v>
      </c>
      <c r="G73" s="143">
        <f t="array" ref="G73">IF(calculator!$I$5="",INDEX(VeryBigTable,MATCH(G$1,VeryBigTableHeroes,0),MATCH(INDEX(ChatList,MATCH($D73,ChatHeroList,0),1),VeryBigTableChatRow)),"")</f>
        <v>6</v>
      </c>
      <c r="H73" s="143">
        <f t="array" ref="H73">IF(calculator!$I$5="",INDEX(VeryBigTable,MATCH(H$1,VeryBigTableHeroes,0),MATCH(INDEX(ChatList,MATCH($D73,ChatHeroList,0),1),VeryBigTableChatRow)),"")</f>
        <v>6</v>
      </c>
      <c r="I73" s="143">
        <f>IF(calculator!$I$5="",SUM(F73:H73),"")</f>
        <v>11</v>
      </c>
      <c r="J73" s="23" t="s">
        <v>209</v>
      </c>
      <c r="K73" s="23" t="e">
        <f t="shared" ca="1" si="2"/>
        <v>#NAME?</v>
      </c>
      <c r="L73" s="23">
        <f t="array" ref="L73">IF(calculator!$I$5="",INDEX(VeryBigTable,MATCH(L$1,VeryBigTableHeroes,0),MATCH(INDEX(ChatList,MATCH($J73,ChatHeroList,0),2),VeryBigTableChatRow)),"")</f>
        <v>3</v>
      </c>
      <c r="M73" s="23">
        <f t="array" ref="M73">IF(calculator!$I$5="",INDEX(VeryBigTable,MATCH(M$1,VeryBigTableHeroes,0),MATCH(INDEX(ChatList,MATCH($J73,ChatHeroList,0),2),VeryBigTableChatRow)),"")</f>
        <v>1</v>
      </c>
      <c r="N73" s="23">
        <f t="array" ref="N73">IF(calculator!$I$5="",INDEX(VeryBigTable,MATCH(N$1,VeryBigTableHeroes,0),MATCH(INDEX(ChatList,MATCH($J73,ChatHeroList,0),2),VeryBigTableChatRow)),"")</f>
        <v>2</v>
      </c>
      <c r="O73" s="23">
        <f>IF(calculator!$I$5="",SUM(L73:N73),"")</f>
        <v>6</v>
      </c>
      <c r="P73" s="149" t="s">
        <v>156</v>
      </c>
      <c r="Q73" s="125" t="e">
        <f ca="1">_xludf.CONCAT(P73,"2")</f>
        <v>#NAME?</v>
      </c>
      <c r="R73" s="149">
        <f t="array" ref="R73">IF(calculator!$I$5="",INDEX(VeryBigTable,MATCH(R$1,VeryBigTableHeroes,0),MATCH(INDEX(ChatList,MATCH($P73,ChatHeroList,0),2),VeryBigTableChatRow)),"")</f>
        <v>7</v>
      </c>
      <c r="S73" s="149">
        <f t="array" ref="S73">IF(calculator!$I$5="",INDEX(VeryBigTable,MATCH(S$1,VeryBigTableHeroes,0),MATCH(INDEX(ChatList,MATCH($P73,ChatHeroList,0),2),VeryBigTableChatRow)),"")</f>
        <v>5</v>
      </c>
      <c r="T73" s="149">
        <f t="array" ref="T73">IF(calculator!$I$5="",INDEX(VeryBigTable,MATCH(T$1,VeryBigTableHeroes,0),MATCH(INDEX(ChatList,MATCH($P73,ChatHeroList,0),2),VeryBigTableChatRow)),"")</f>
        <v>3</v>
      </c>
      <c r="U73" s="149">
        <f>IF(calculator!$I$5="",SUM(R73:T73),"")</f>
        <v>15</v>
      </c>
    </row>
    <row r="74" spans="1:21">
      <c r="A74" s="80" t="str">
        <v>MartialArtistKen</v>
      </c>
      <c r="B74" s="142" t="e">
        <f ca="1"/>
        <v>#NAME?</v>
      </c>
      <c r="D74" s="23" t="s">
        <v>103</v>
      </c>
      <c r="E74" t="e">
        <f t="shared" ca="1" si="1"/>
        <v>#NAME?</v>
      </c>
      <c r="F74" s="143">
        <f t="array" ref="F74">IF(calculator!$I$5="",INDEX(VeryBigTable,MATCH(F$1,VeryBigTableHeroes,0),MATCH(INDEX(ChatList,MATCH($D74,ChatHeroList,0),1),VeryBigTableChatRow)),"")</f>
        <v>2</v>
      </c>
      <c r="G74" s="143">
        <f t="array" ref="G74">IF(calculator!$I$5="",INDEX(VeryBigTable,MATCH(G$1,VeryBigTableHeroes,0),MATCH(INDEX(ChatList,MATCH($D74,ChatHeroList,0),1),VeryBigTableChatRow)),"")</f>
        <v>-3</v>
      </c>
      <c r="H74" s="143">
        <f t="array" ref="H74">IF(calculator!$I$5="",INDEX(VeryBigTable,MATCH(H$1,VeryBigTableHeroes,0),MATCH(INDEX(ChatList,MATCH($D74,ChatHeroList,0),1),VeryBigTableChatRow)),"")</f>
        <v>3</v>
      </c>
      <c r="I74" s="143">
        <f>IF(calculator!$I$5="",SUM(F74:H74),"")</f>
        <v>2</v>
      </c>
      <c r="J74" s="23" t="s">
        <v>103</v>
      </c>
      <c r="K74" s="23" t="e">
        <f t="shared" ca="1" si="2"/>
        <v>#NAME?</v>
      </c>
      <c r="L74" s="23">
        <f t="array" ref="L74">IF(calculator!$I$5="",INDEX(VeryBigTable,MATCH(L$1,VeryBigTableHeroes,0),MATCH(INDEX(ChatList,MATCH($J74,ChatHeroList,0),2),VeryBigTableChatRow)),"")</f>
        <v>4</v>
      </c>
      <c r="M74" s="23">
        <f t="array" ref="M74">IF(calculator!$I$5="",INDEX(VeryBigTable,MATCH(M$1,VeryBigTableHeroes,0),MATCH(INDEX(ChatList,MATCH($J74,ChatHeroList,0),2),VeryBigTableChatRow)),"")</f>
        <v>4</v>
      </c>
      <c r="N74" s="23">
        <f t="array" ref="N74">IF(calculator!$I$5="",INDEX(VeryBigTable,MATCH(N$1,VeryBigTableHeroes,0),MATCH(INDEX(ChatList,MATCH($J74,ChatHeroList,0),2),VeryBigTableChatRow)),"")</f>
        <v>5</v>
      </c>
      <c r="O74" s="23">
        <f>IF(calculator!$I$5="",SUM(L74:N74),"")</f>
        <v>13</v>
      </c>
      <c r="P74" s="149" t="s">
        <v>210</v>
      </c>
      <c r="Q74" s="125" t="e">
        <f ca="1">_xludf.CONCAT(P74,"1")</f>
        <v>#NAME?</v>
      </c>
      <c r="R74" s="149">
        <f t="array" ref="R74">IF(calculator!$I$5="",INDEX(VeryBigTable,MATCH(R$1,VeryBigTableHeroes,0),MATCH(INDEX(ChatList,MATCH($P74,ChatHeroList,0),1),VeryBigTableChatRow)),"")</f>
        <v>4</v>
      </c>
      <c r="S74" s="149">
        <f t="array" ref="S74">IF(calculator!$I$5="",INDEX(VeryBigTable,MATCH(S$1,VeryBigTableHeroes,0),MATCH(INDEX(ChatList,MATCH($P74,ChatHeroList,0),1),VeryBigTableChatRow)),"")</f>
        <v>-6</v>
      </c>
      <c r="T74" s="149">
        <f t="array" ref="T74">IF(calculator!$I$5="",INDEX(VeryBigTable,MATCH(T$1,VeryBigTableHeroes,0),MATCH(INDEX(ChatList,MATCH($P74,ChatHeroList,0),1),VeryBigTableChatRow)),"")</f>
        <v>-3</v>
      </c>
      <c r="U74" s="149">
        <f>IF(calculator!$I$5="",SUM(R74:T74),"")</f>
        <v>-5</v>
      </c>
    </row>
    <row r="75" spans="1:21">
      <c r="A75" s="80" t="str">
        <v>MascotHazel</v>
      </c>
      <c r="B75" s="142" t="e">
        <f ca="1"/>
        <v>#NAME?</v>
      </c>
      <c r="D75" s="23" t="s">
        <v>311</v>
      </c>
      <c r="E75" t="e">
        <f t="shared" ca="1" si="1"/>
        <v>#NAME?</v>
      </c>
      <c r="F75" s="143">
        <f t="array" ref="F75">IF(calculator!$I$5="",INDEX(VeryBigTable,MATCH(F$1,VeryBigTableHeroes,0),MATCH(INDEX(ChatList,MATCH($D75,ChatHeroList,0),1),VeryBigTableChatRow)),"")</f>
        <v>-1</v>
      </c>
      <c r="G75" s="143">
        <f t="array" ref="G75">IF(calculator!$I$5="",INDEX(VeryBigTable,MATCH(G$1,VeryBigTableHeroes,0),MATCH(INDEX(ChatList,MATCH($D75,ChatHeroList,0),1),VeryBigTableChatRow)),"")</f>
        <v>-3</v>
      </c>
      <c r="H75" s="143">
        <f t="array" ref="H75">IF(calculator!$I$5="",INDEX(VeryBigTable,MATCH(H$1,VeryBigTableHeroes,0),MATCH(INDEX(ChatList,MATCH($D75,ChatHeroList,0),1),VeryBigTableChatRow)),"")</f>
        <v>1</v>
      </c>
      <c r="I75" s="143">
        <f>IF(calculator!$I$5="",SUM(F75:H75),"")</f>
        <v>-3</v>
      </c>
      <c r="J75" s="23" t="s">
        <v>311</v>
      </c>
      <c r="K75" s="23" t="e">
        <f t="shared" ca="1" si="2"/>
        <v>#NAME?</v>
      </c>
      <c r="L75" s="23">
        <f t="array" ref="L75">IF(calculator!$I$5="",INDEX(VeryBigTable,MATCH(L$1,VeryBigTableHeroes,0),MATCH(INDEX(ChatList,MATCH($J75,ChatHeroList,0),2),VeryBigTableChatRow)),"")</f>
        <v>-1</v>
      </c>
      <c r="M75" s="23">
        <f t="array" ref="M75">IF(calculator!$I$5="",INDEX(VeryBigTable,MATCH(M$1,VeryBigTableHeroes,0),MATCH(INDEX(ChatList,MATCH($J75,ChatHeroList,0),2),VeryBigTableChatRow)),"")</f>
        <v>3</v>
      </c>
      <c r="N75" s="23">
        <f t="array" ref="N75">IF(calculator!$I$5="",INDEX(VeryBigTable,MATCH(N$1,VeryBigTableHeroes,0),MATCH(INDEX(ChatList,MATCH($J75,ChatHeroList,0),2),VeryBigTableChatRow)),"")</f>
        <v>-2</v>
      </c>
      <c r="O75" s="23">
        <f>IF(calculator!$I$5="",SUM(L75:N75),"")</f>
        <v>0</v>
      </c>
      <c r="P75" s="149" t="s">
        <v>210</v>
      </c>
      <c r="Q75" s="125" t="e">
        <f ca="1">_xludf.CONCAT(P75,"2")</f>
        <v>#NAME?</v>
      </c>
      <c r="R75" s="149">
        <f t="array" ref="R75">IF(calculator!$I$5="",INDEX(VeryBigTable,MATCH(R$1,VeryBigTableHeroes,0),MATCH(INDEX(ChatList,MATCH($P75,ChatHeroList,0),2),VeryBigTableChatRow)),"")</f>
        <v>2</v>
      </c>
      <c r="S75" s="149">
        <f t="array" ref="S75">IF(calculator!$I$5="",INDEX(VeryBigTable,MATCH(S$1,VeryBigTableHeroes,0),MATCH(INDEX(ChatList,MATCH($P75,ChatHeroList,0),2),VeryBigTableChatRow)),"")</f>
        <v>0</v>
      </c>
      <c r="T75" s="149">
        <f t="array" ref="T75">IF(calculator!$I$5="",INDEX(VeryBigTable,MATCH(T$1,VeryBigTableHeroes,0),MATCH(INDEX(ChatList,MATCH($P75,ChatHeroList,0),2),VeryBigTableChatRow)),"")</f>
        <v>-3</v>
      </c>
      <c r="U75" s="149">
        <f>IF(calculator!$I$5="",SUM(R75:T75),"")</f>
        <v>-1</v>
      </c>
    </row>
    <row r="76" spans="1:21">
      <c r="A76" s="80" t="str">
        <v>Maya</v>
      </c>
      <c r="B76" s="142" t="e">
        <f ca="1"/>
        <v>#NAME?</v>
      </c>
      <c r="D76" s="23" t="s">
        <v>135</v>
      </c>
      <c r="E76" t="e">
        <f t="shared" ca="1" si="1"/>
        <v>#NAME?</v>
      </c>
      <c r="F76" s="143">
        <f t="array" ref="F76">IF(calculator!$I$5="",INDEX(VeryBigTable,MATCH(F$1,VeryBigTableHeroes,0),MATCH(INDEX(ChatList,MATCH($D76,ChatHeroList,0),1),VeryBigTableChatRow)),"")</f>
        <v>2</v>
      </c>
      <c r="G76" s="143">
        <f t="array" ref="G76">IF(calculator!$I$5="",INDEX(VeryBigTable,MATCH(G$1,VeryBigTableHeroes,0),MATCH(INDEX(ChatList,MATCH($D76,ChatHeroList,0),1),VeryBigTableChatRow)),"")</f>
        <v>5</v>
      </c>
      <c r="H76" s="143">
        <f t="array" ref="H76">IF(calculator!$I$5="",INDEX(VeryBigTable,MATCH(H$1,VeryBigTableHeroes,0),MATCH(INDEX(ChatList,MATCH($D76,ChatHeroList,0),1),VeryBigTableChatRow)),"")</f>
        <v>4</v>
      </c>
      <c r="I76" s="143">
        <f>IF(calculator!$I$5="",SUM(F76:H76),"")</f>
        <v>11</v>
      </c>
      <c r="J76" s="23" t="s">
        <v>135</v>
      </c>
      <c r="K76" s="23" t="e">
        <f t="shared" ca="1" si="2"/>
        <v>#NAME?</v>
      </c>
      <c r="L76" s="23">
        <f t="array" ref="L76">IF(calculator!$I$5="",INDEX(VeryBigTable,MATCH(L$1,VeryBigTableHeroes,0),MATCH(INDEX(ChatList,MATCH($J76,ChatHeroList,0),2),VeryBigTableChatRow)),"")</f>
        <v>1</v>
      </c>
      <c r="M76" s="23">
        <f t="array" ref="M76">IF(calculator!$I$5="",INDEX(VeryBigTable,MATCH(M$1,VeryBigTableHeroes,0),MATCH(INDEX(ChatList,MATCH($J76,ChatHeroList,0),2),VeryBigTableChatRow)),"")</f>
        <v>-2</v>
      </c>
      <c r="N76" s="23">
        <f t="array" ref="N76">IF(calculator!$I$5="",INDEX(VeryBigTable,MATCH(N$1,VeryBigTableHeroes,0),MATCH(INDEX(ChatList,MATCH($J76,ChatHeroList,0),2),VeryBigTableChatRow)),"")</f>
        <v>-2</v>
      </c>
      <c r="O76" s="23">
        <f>IF(calculator!$I$5="",SUM(L76:N76),"")</f>
        <v>-3</v>
      </c>
      <c r="P76" s="149" t="s">
        <v>142</v>
      </c>
      <c r="Q76" s="125" t="e">
        <f ca="1">_xludf.CONCAT(P76,"1")</f>
        <v>#NAME?</v>
      </c>
      <c r="R76" s="149">
        <f t="array" ref="R76">IF(calculator!$I$5="",INDEX(VeryBigTable,MATCH(R$1,VeryBigTableHeroes,0),MATCH(INDEX(ChatList,MATCH($P76,ChatHeroList,0),1),VeryBigTableChatRow)),"")</f>
        <v>0</v>
      </c>
      <c r="S76" s="149">
        <f t="array" ref="S76">IF(calculator!$I$5="",INDEX(VeryBigTable,MATCH(S$1,VeryBigTableHeroes,0),MATCH(INDEX(ChatList,MATCH($P76,ChatHeroList,0),1),VeryBigTableChatRow)),"")</f>
        <v>9</v>
      </c>
      <c r="T76" s="149">
        <f t="array" ref="T76">IF(calculator!$I$5="",INDEX(VeryBigTable,MATCH(T$1,VeryBigTableHeroes,0),MATCH(INDEX(ChatList,MATCH($P76,ChatHeroList,0),1),VeryBigTableChatRow)),"")</f>
        <v>6</v>
      </c>
      <c r="U76" s="149">
        <f>IF(calculator!$I$5="",SUM(R76:T76),"")</f>
        <v>15</v>
      </c>
    </row>
    <row r="77" spans="1:21">
      <c r="A77" s="80" t="str">
        <v>Mercedes</v>
      </c>
      <c r="B77" s="142" t="e">
        <f ca="1"/>
        <v>#NAME?</v>
      </c>
      <c r="D77" s="23" t="s">
        <v>172</v>
      </c>
      <c r="E77" t="e">
        <f t="shared" ca="1" si="1"/>
        <v>#NAME?</v>
      </c>
      <c r="F77" s="143">
        <f t="array" ref="F77">IF(calculator!$I$5="",INDEX(VeryBigTable,MATCH(F$1,VeryBigTableHeroes,0),MATCH(INDEX(ChatList,MATCH($D77,ChatHeroList,0),1),VeryBigTableChatRow)),"")</f>
        <v>-1</v>
      </c>
      <c r="G77" s="143">
        <f t="array" ref="G77">IF(calculator!$I$5="",INDEX(VeryBigTable,MATCH(G$1,VeryBigTableHeroes,0),MATCH(INDEX(ChatList,MATCH($D77,ChatHeroList,0),1),VeryBigTableChatRow)),"")</f>
        <v>-3</v>
      </c>
      <c r="H77" s="143">
        <f t="array" ref="H77">IF(calculator!$I$5="",INDEX(VeryBigTable,MATCH(H$1,VeryBigTableHeroes,0),MATCH(INDEX(ChatList,MATCH($D77,ChatHeroList,0),1),VeryBigTableChatRow)),"")</f>
        <v>1</v>
      </c>
      <c r="I77" s="143">
        <f>IF(calculator!$I$5="",SUM(F77:H77),"")</f>
        <v>-3</v>
      </c>
      <c r="J77" s="23" t="s">
        <v>172</v>
      </c>
      <c r="K77" s="23" t="e">
        <f t="shared" ca="1" si="2"/>
        <v>#NAME?</v>
      </c>
      <c r="L77" s="23">
        <f t="array" ref="L77">IF(calculator!$I$5="",INDEX(VeryBigTable,MATCH(L$1,VeryBigTableHeroes,0),MATCH(INDEX(ChatList,MATCH($J77,ChatHeroList,0),2),VeryBigTableChatRow)),"")</f>
        <v>2</v>
      </c>
      <c r="M77" s="23">
        <f t="array" ref="M77">IF(calculator!$I$5="",INDEX(VeryBigTable,MATCH(M$1,VeryBigTableHeroes,0),MATCH(INDEX(ChatList,MATCH($J77,ChatHeroList,0),2),VeryBigTableChatRow)),"")</f>
        <v>5</v>
      </c>
      <c r="N77" s="23">
        <f t="array" ref="N77">IF(calculator!$I$5="",INDEX(VeryBigTable,MATCH(N$1,VeryBigTableHeroes,0),MATCH(INDEX(ChatList,MATCH($J77,ChatHeroList,0),2),VeryBigTableChatRow)),"")</f>
        <v>4</v>
      </c>
      <c r="O77" s="23">
        <f>IF(calculator!$I$5="",SUM(L77:N77),"")</f>
        <v>11</v>
      </c>
      <c r="P77" s="149" t="s">
        <v>142</v>
      </c>
      <c r="Q77" s="125" t="e">
        <f ca="1">_xludf.CONCAT(P77,"2")</f>
        <v>#NAME?</v>
      </c>
      <c r="R77" s="149">
        <f t="array" ref="R77">IF(calculator!$I$5="",INDEX(VeryBigTable,MATCH(R$1,VeryBigTableHeroes,0),MATCH(INDEX(ChatList,MATCH($P77,ChatHeroList,0),2),VeryBigTableChatRow)),"")</f>
        <v>4</v>
      </c>
      <c r="S77" s="149">
        <f t="array" ref="S77">IF(calculator!$I$5="",INDEX(VeryBigTable,MATCH(S$1,VeryBigTableHeroes,0),MATCH(INDEX(ChatList,MATCH($P77,ChatHeroList,0),2),VeryBigTableChatRow)),"")</f>
        <v>4</v>
      </c>
      <c r="T77" s="149">
        <f t="array" ref="T77">IF(calculator!$I$5="",INDEX(VeryBigTable,MATCH(T$1,VeryBigTableHeroes,0),MATCH(INDEX(ChatList,MATCH($P77,ChatHeroList,0),2),VeryBigTableChatRow)),"")</f>
        <v>5</v>
      </c>
      <c r="U77" s="149">
        <f>IF(calculator!$I$5="",SUM(R77:T77),"")</f>
        <v>13</v>
      </c>
    </row>
    <row r="78" spans="1:21">
      <c r="A78" s="80" t="str">
        <v>Mirsa</v>
      </c>
      <c r="B78" s="142" t="e">
        <f ca="1"/>
        <v>#NAME?</v>
      </c>
      <c r="D78" s="23" t="s">
        <v>102</v>
      </c>
      <c r="E78" t="e">
        <f t="shared" ca="1" si="1"/>
        <v>#NAME?</v>
      </c>
      <c r="F78" s="143">
        <f t="array" ref="F78">IF(calculator!$I$5="",INDEX(VeryBigTable,MATCH(F$1,VeryBigTableHeroes,0),MATCH(INDEX(ChatList,MATCH($D78,ChatHeroList,0),1),VeryBigTableChatRow)),"")</f>
        <v>1</v>
      </c>
      <c r="G78" s="143">
        <f t="array" ref="G78">IF(calculator!$I$5="",INDEX(VeryBigTable,MATCH(G$1,VeryBigTableHeroes,0),MATCH(INDEX(ChatList,MATCH($D78,ChatHeroList,0),1),VeryBigTableChatRow)),"")</f>
        <v>0</v>
      </c>
      <c r="H78" s="143">
        <f t="array" ref="H78">IF(calculator!$I$5="",INDEX(VeryBigTable,MATCH(H$1,VeryBigTableHeroes,0),MATCH(INDEX(ChatList,MATCH($D78,ChatHeroList,0),1),VeryBigTableChatRow)),"")</f>
        <v>-2</v>
      </c>
      <c r="I78" s="143">
        <f>IF(calculator!$I$5="",SUM(F78:H78),"")</f>
        <v>-1</v>
      </c>
      <c r="J78" s="23" t="s">
        <v>102</v>
      </c>
      <c r="K78" s="23" t="e">
        <f t="shared" ca="1" si="2"/>
        <v>#NAME?</v>
      </c>
      <c r="L78" s="23">
        <f t="array" ref="L78">IF(calculator!$I$5="",INDEX(VeryBigTable,MATCH(L$1,VeryBigTableHeroes,0),MATCH(INDEX(ChatList,MATCH($J78,ChatHeroList,0),2),VeryBigTableChatRow)),"")</f>
        <v>6</v>
      </c>
      <c r="M78" s="23">
        <f t="array" ref="M78">IF(calculator!$I$5="",INDEX(VeryBigTable,MATCH(M$1,VeryBigTableHeroes,0),MATCH(INDEX(ChatList,MATCH($J78,ChatHeroList,0),2),VeryBigTableChatRow)),"")</f>
        <v>1</v>
      </c>
      <c r="N78" s="23">
        <f t="array" ref="N78">IF(calculator!$I$5="",INDEX(VeryBigTable,MATCH(N$1,VeryBigTableHeroes,0),MATCH(INDEX(ChatList,MATCH($J78,ChatHeroList,0),2),VeryBigTableChatRow)),"")</f>
        <v>1</v>
      </c>
      <c r="O78" s="23">
        <f>IF(calculator!$I$5="",SUM(L78:N78),"")</f>
        <v>8</v>
      </c>
      <c r="P78" s="149" t="s">
        <v>30</v>
      </c>
      <c r="Q78" s="125" t="e">
        <f ca="1">_xludf.CONCAT(P78,"1")</f>
        <v>#NAME?</v>
      </c>
      <c r="R78" s="149">
        <f t="array" ref="R78">IF(calculator!$I$5="",INDEX(VeryBigTable,MATCH(R$1,VeryBigTableHeroes,0),MATCH(INDEX(ChatList,MATCH($P78,ChatHeroList,0),1),VeryBigTableChatRow)),"")</f>
        <v>-1</v>
      </c>
      <c r="S78" s="149">
        <f t="array" ref="S78">IF(calculator!$I$5="",INDEX(VeryBigTable,MATCH(S$1,VeryBigTableHeroes,0),MATCH(INDEX(ChatList,MATCH($P78,ChatHeroList,0),1),VeryBigTableChatRow)),"")</f>
        <v>-3</v>
      </c>
      <c r="T78" s="149">
        <f t="array" ref="T78">IF(calculator!$I$5="",INDEX(VeryBigTable,MATCH(T$1,VeryBigTableHeroes,0),MATCH(INDEX(ChatList,MATCH($P78,ChatHeroList,0),1),VeryBigTableChatRow)),"")</f>
        <v>1</v>
      </c>
      <c r="U78" s="149">
        <f>IF(calculator!$I$5="",SUM(R78:T78),"")</f>
        <v>-3</v>
      </c>
    </row>
    <row r="79" spans="1:21">
      <c r="A79" s="80" t="str">
        <v>Mistychain</v>
      </c>
      <c r="B79" s="142" t="e">
        <f ca="1"/>
        <v>#NAME?</v>
      </c>
      <c r="D79" s="23" t="s">
        <v>182</v>
      </c>
      <c r="E79" t="e">
        <f t="shared" ca="1" si="1"/>
        <v>#NAME?</v>
      </c>
      <c r="F79" s="143" t="e">
        <f t="array" ref="F79">IF(calculator!$I$5="",INDEX(VeryBigTable,MATCH(F$1,VeryBigTableHeroes,0),MATCH(INDEX(ChatList,MATCH($D79,ChatHeroList,0),1),VeryBigTableChatRow)),"")</f>
        <v>#N/A</v>
      </c>
      <c r="G79" s="143" t="e">
        <f t="array" ref="G79">IF(calculator!$I$5="",INDEX(VeryBigTable,MATCH(G$1,VeryBigTableHeroes,0),MATCH(INDEX(ChatList,MATCH($D79,ChatHeroList,0),1),VeryBigTableChatRow)),"")</f>
        <v>#N/A</v>
      </c>
      <c r="H79" s="143" t="e">
        <f t="array" ref="H79">IF(calculator!$I$5="",INDEX(VeryBigTable,MATCH(H$1,VeryBigTableHeroes,0),MATCH(INDEX(ChatList,MATCH($D79,ChatHeroList,0),1),VeryBigTableChatRow)),"")</f>
        <v>#N/A</v>
      </c>
      <c r="I79" s="143" t="e">
        <f>IF(calculator!$I$5="",SUM(F79:H79),"")</f>
        <v>#N/A</v>
      </c>
      <c r="J79" s="23" t="s">
        <v>182</v>
      </c>
      <c r="K79" s="23" t="e">
        <f t="shared" ca="1" si="2"/>
        <v>#NAME?</v>
      </c>
      <c r="L79" s="23">
        <f t="array" ref="L79">IF(calculator!$I$5="",INDEX(VeryBigTable,MATCH(L$1,VeryBigTableHeroes,0),MATCH(INDEX(ChatList,MATCH($J79,ChatHeroList,0),2),VeryBigTableChatRow)),"")</f>
        <v>3</v>
      </c>
      <c r="M79" s="23">
        <f t="array" ref="M79">IF(calculator!$I$5="",INDEX(VeryBigTable,MATCH(M$1,VeryBigTableHeroes,0),MATCH(INDEX(ChatList,MATCH($J79,ChatHeroList,0),2),VeryBigTableChatRow)),"")</f>
        <v>-2</v>
      </c>
      <c r="N79" s="23">
        <f t="array" ref="N79">IF(calculator!$I$5="",INDEX(VeryBigTable,MATCH(N$1,VeryBigTableHeroes,0),MATCH(INDEX(ChatList,MATCH($J79,ChatHeroList,0),2),VeryBigTableChatRow)),"")</f>
        <v>-5</v>
      </c>
      <c r="O79" s="23">
        <f>IF(calculator!$I$5="",SUM(L79:N79),"")</f>
        <v>-4</v>
      </c>
      <c r="P79" s="149" t="s">
        <v>30</v>
      </c>
      <c r="Q79" s="125" t="e">
        <f ca="1">_xludf.CONCAT(P79,"2")</f>
        <v>#NAME?</v>
      </c>
      <c r="R79" s="149">
        <f t="array" ref="R79">IF(calculator!$I$5="",INDEX(VeryBigTable,MATCH(R$1,VeryBigTableHeroes,0),MATCH(INDEX(ChatList,MATCH($P79,ChatHeroList,0),2),VeryBigTableChatRow)),"")</f>
        <v>2</v>
      </c>
      <c r="S79" s="149">
        <f t="array" ref="S79">IF(calculator!$I$5="",INDEX(VeryBigTable,MATCH(S$1,VeryBigTableHeroes,0),MATCH(INDEX(ChatList,MATCH($P79,ChatHeroList,0),2),VeryBigTableChatRow)),"")</f>
        <v>5</v>
      </c>
      <c r="T79" s="149">
        <f t="array" ref="T79">IF(calculator!$I$5="",INDEX(VeryBigTable,MATCH(T$1,VeryBigTableHeroes,0),MATCH(INDEX(ChatList,MATCH($P79,ChatHeroList,0),2),VeryBigTableChatRow)),"")</f>
        <v>4</v>
      </c>
      <c r="U79" s="149">
        <f>IF(calculator!$I$5="",SUM(R79:T79),"")</f>
        <v>11</v>
      </c>
    </row>
    <row r="80" spans="1:21">
      <c r="A80" s="80" t="str">
        <v>Montmorancy</v>
      </c>
      <c r="B80" s="142" t="e">
        <f ca="1"/>
        <v>#NAME?</v>
      </c>
      <c r="D80" s="23" t="s">
        <v>202</v>
      </c>
      <c r="E80" t="e">
        <f t="shared" ca="1" si="1"/>
        <v>#NAME?</v>
      </c>
      <c r="F80" s="143">
        <f t="array" ref="F80">IF(calculator!$I$5="",INDEX(VeryBigTable,MATCH(F$1,VeryBigTableHeroes,0),MATCH(INDEX(ChatList,MATCH($D80,ChatHeroList,0),1),VeryBigTableChatRow)),"")</f>
        <v>-1</v>
      </c>
      <c r="G80" s="143">
        <f t="array" ref="G80">IF(calculator!$I$5="",INDEX(VeryBigTable,MATCH(G$1,VeryBigTableHeroes,0),MATCH(INDEX(ChatList,MATCH($D80,ChatHeroList,0),1),VeryBigTableChatRow)),"")</f>
        <v>6</v>
      </c>
      <c r="H80" s="143">
        <f t="array" ref="H80">IF(calculator!$I$5="",INDEX(VeryBigTable,MATCH(H$1,VeryBigTableHeroes,0),MATCH(INDEX(ChatList,MATCH($D80,ChatHeroList,0),1),VeryBigTableChatRow)),"")</f>
        <v>6</v>
      </c>
      <c r="I80" s="143">
        <f>IF(calculator!$I$5="",SUM(F80:H80),"")</f>
        <v>11</v>
      </c>
      <c r="J80" s="23" t="s">
        <v>202</v>
      </c>
      <c r="K80" s="23" t="e">
        <f t="shared" ca="1" si="2"/>
        <v>#NAME?</v>
      </c>
      <c r="L80" s="23">
        <f t="array" ref="L80">IF(calculator!$I$5="",INDEX(VeryBigTable,MATCH(L$1,VeryBigTableHeroes,0),MATCH(INDEX(ChatList,MATCH($J80,ChatHeroList,0),2),VeryBigTableChatRow)),"")</f>
        <v>7</v>
      </c>
      <c r="M80" s="23">
        <f t="array" ref="M80">IF(calculator!$I$5="",INDEX(VeryBigTable,MATCH(M$1,VeryBigTableHeroes,0),MATCH(INDEX(ChatList,MATCH($J80,ChatHeroList,0),2),VeryBigTableChatRow)),"")</f>
        <v>5</v>
      </c>
      <c r="N80" s="23">
        <f t="array" ref="N80">IF(calculator!$I$5="",INDEX(VeryBigTable,MATCH(N$1,VeryBigTableHeroes,0),MATCH(INDEX(ChatList,MATCH($J80,ChatHeroList,0),2),VeryBigTableChatRow)),"")</f>
        <v>3</v>
      </c>
      <c r="O80" s="23">
        <f>IF(calculator!$I$5="",SUM(L80:N80),"")</f>
        <v>15</v>
      </c>
      <c r="P80" s="149" t="s">
        <v>175</v>
      </c>
      <c r="Q80" s="125" t="e">
        <f ca="1">_xludf.CONCAT(P80,"1")</f>
        <v>#NAME?</v>
      </c>
      <c r="R80" s="149">
        <f t="array" ref="R80">IF(calculator!$I$5="",INDEX(VeryBigTable,MATCH(R$1,VeryBigTableHeroes,0),MATCH(INDEX(ChatList,MATCH($P80,ChatHeroList,0),1),VeryBigTableChatRow)),"")</f>
        <v>2</v>
      </c>
      <c r="S80" s="149">
        <f t="array" ref="S80">IF(calculator!$I$5="",INDEX(VeryBigTable,MATCH(S$1,VeryBigTableHeroes,0),MATCH(INDEX(ChatList,MATCH($P80,ChatHeroList,0),1),VeryBigTableChatRow)),"")</f>
        <v>-3</v>
      </c>
      <c r="T80" s="149">
        <f t="array" ref="T80">IF(calculator!$I$5="",INDEX(VeryBigTable,MATCH(T$1,VeryBigTableHeroes,0),MATCH(INDEX(ChatList,MATCH($P80,ChatHeroList,0),1),VeryBigTableChatRow)),"")</f>
        <v>-1</v>
      </c>
      <c r="U80" s="149">
        <f>IF(calculator!$I$5="",SUM(R80:T80),"")</f>
        <v>-2</v>
      </c>
    </row>
    <row r="81" spans="1:21">
      <c r="A81" s="80" t="str">
        <v>Mucacha</v>
      </c>
      <c r="B81" s="142" t="e">
        <f ca="1"/>
        <v>#NAME?</v>
      </c>
      <c r="D81" s="23" t="s">
        <v>52</v>
      </c>
      <c r="E81" t="e">
        <f t="shared" ca="1" si="1"/>
        <v>#NAME?</v>
      </c>
      <c r="F81" s="143">
        <f t="array" ref="F81">IF(calculator!$I$5="",INDEX(VeryBigTable,MATCH(F$1,VeryBigTableHeroes,0),MATCH(INDEX(ChatList,MATCH($D81,ChatHeroList,0),1),VeryBigTableChatRow)),"")</f>
        <v>2</v>
      </c>
      <c r="G81" s="143">
        <f t="array" ref="G81">IF(calculator!$I$5="",INDEX(VeryBigTable,MATCH(G$1,VeryBigTableHeroes,0),MATCH(INDEX(ChatList,MATCH($D81,ChatHeroList,0),1),VeryBigTableChatRow)),"")</f>
        <v>0</v>
      </c>
      <c r="H81" s="143">
        <f t="array" ref="H81">IF(calculator!$I$5="",INDEX(VeryBigTable,MATCH(H$1,VeryBigTableHeroes,0),MATCH(INDEX(ChatList,MATCH($D81,ChatHeroList,0),1),VeryBigTableChatRow)),"")</f>
        <v>-3</v>
      </c>
      <c r="I81" s="143">
        <f>IF(calculator!$I$5="",SUM(F81:H81),"")</f>
        <v>-1</v>
      </c>
      <c r="J81" s="23" t="s">
        <v>52</v>
      </c>
      <c r="K81" s="23" t="e">
        <f t="shared" ca="1" si="2"/>
        <v>#NAME?</v>
      </c>
      <c r="L81" s="23">
        <f t="array" ref="L81">IF(calculator!$I$5="",INDEX(VeryBigTable,MATCH(L$1,VeryBigTableHeroes,0),MATCH(INDEX(ChatList,MATCH($J81,ChatHeroList,0),2),VeryBigTableChatRow)),"")</f>
        <v>-1</v>
      </c>
      <c r="M81" s="23">
        <f t="array" ref="M81">IF(calculator!$I$5="",INDEX(VeryBigTable,MATCH(M$1,VeryBigTableHeroes,0),MATCH(INDEX(ChatList,MATCH($J81,ChatHeroList,0),2),VeryBigTableChatRow)),"")</f>
        <v>3</v>
      </c>
      <c r="N81" s="23">
        <f t="array" ref="N81">IF(calculator!$I$5="",INDEX(VeryBigTable,MATCH(N$1,VeryBigTableHeroes,0),MATCH(INDEX(ChatList,MATCH($J81,ChatHeroList,0),2),VeryBigTableChatRow)),"")</f>
        <v>-2</v>
      </c>
      <c r="O81" s="23">
        <f>IF(calculator!$I$5="",SUM(L81:N81),"")</f>
        <v>0</v>
      </c>
      <c r="P81" s="149" t="s">
        <v>175</v>
      </c>
      <c r="Q81" s="125" t="e">
        <f ca="1">_xludf.CONCAT(P81,"2")</f>
        <v>#NAME?</v>
      </c>
      <c r="R81" s="149">
        <f t="array" ref="R81">IF(calculator!$I$5="",INDEX(VeryBigTable,MATCH(R$1,VeryBigTableHeroes,0),MATCH(INDEX(ChatList,MATCH($P81,ChatHeroList,0),2),VeryBigTableChatRow)),"")</f>
        <v>3</v>
      </c>
      <c r="S81" s="149">
        <f t="array" ref="S81">IF(calculator!$I$5="",INDEX(VeryBigTable,MATCH(S$1,VeryBigTableHeroes,0),MATCH(INDEX(ChatList,MATCH($P81,ChatHeroList,0),2),VeryBigTableChatRow)),"")</f>
        <v>1</v>
      </c>
      <c r="T81" s="149">
        <f t="array" ref="T81">IF(calculator!$I$5="",INDEX(VeryBigTable,MATCH(T$1,VeryBigTableHeroes,0),MATCH(INDEX(ChatList,MATCH($P81,ChatHeroList,0),2),VeryBigTableChatRow)),"")</f>
        <v>2</v>
      </c>
      <c r="U81" s="149">
        <f>IF(calculator!$I$5="",SUM(R81:T81),"")</f>
        <v>6</v>
      </c>
    </row>
    <row r="82" spans="1:21">
      <c r="A82" s="80" t="str">
        <v>Nemunas</v>
      </c>
      <c r="B82" s="142" t="e">
        <f ca="1"/>
        <v>#NAME?</v>
      </c>
      <c r="D82" s="23" t="s">
        <v>149</v>
      </c>
      <c r="E82" t="e">
        <f t="shared" ca="1" si="1"/>
        <v>#NAME?</v>
      </c>
      <c r="F82" s="143">
        <f t="array" ref="F82">IF(calculator!$I$5="",INDEX(VeryBigTable,MATCH(F$1,VeryBigTableHeroes,0),MATCH(INDEX(ChatList,MATCH($D82,ChatHeroList,0),1),VeryBigTableChatRow)),"")</f>
        <v>-1</v>
      </c>
      <c r="G82" s="143">
        <f t="array" ref="G82">IF(calculator!$I$5="",INDEX(VeryBigTable,MATCH(G$1,VeryBigTableHeroes,0),MATCH(INDEX(ChatList,MATCH($D82,ChatHeroList,0),1),VeryBigTableChatRow)),"")</f>
        <v>6</v>
      </c>
      <c r="H82" s="143">
        <f t="array" ref="H82">IF(calculator!$I$5="",INDEX(VeryBigTable,MATCH(H$1,VeryBigTableHeroes,0),MATCH(INDEX(ChatList,MATCH($D82,ChatHeroList,0),1),VeryBigTableChatRow)),"")</f>
        <v>6</v>
      </c>
      <c r="I82" s="143">
        <f>IF(calculator!$I$5="",SUM(F82:H82),"")</f>
        <v>11</v>
      </c>
      <c r="J82" s="23" t="s">
        <v>149</v>
      </c>
      <c r="K82" s="23" t="e">
        <f t="shared" ca="1" si="2"/>
        <v>#NAME?</v>
      </c>
      <c r="L82" s="23">
        <f t="array" ref="L82">IF(calculator!$I$5="",INDEX(VeryBigTable,MATCH(L$1,VeryBigTableHeroes,0),MATCH(INDEX(ChatList,MATCH($J82,ChatHeroList,0),2),VeryBigTableChatRow)),"")</f>
        <v>-1</v>
      </c>
      <c r="M82" s="23">
        <f t="array" ref="M82">IF(calculator!$I$5="",INDEX(VeryBigTable,MATCH(M$1,VeryBigTableHeroes,0),MATCH(INDEX(ChatList,MATCH($J82,ChatHeroList,0),2),VeryBigTableChatRow)),"")</f>
        <v>3</v>
      </c>
      <c r="N82" s="23">
        <f t="array" ref="N82">IF(calculator!$I$5="",INDEX(VeryBigTable,MATCH(N$1,VeryBigTableHeroes,0),MATCH(INDEX(ChatList,MATCH($J82,ChatHeroList,0),2),VeryBigTableChatRow)),"")</f>
        <v>-2</v>
      </c>
      <c r="O82" s="23">
        <f>IF(calculator!$I$5="",SUM(L82:N82),"")</f>
        <v>0</v>
      </c>
      <c r="P82" s="149" t="s">
        <v>122</v>
      </c>
      <c r="Q82" s="125" t="e">
        <f ca="1">_xludf.CONCAT(P82,"1")</f>
        <v>#NAME?</v>
      </c>
      <c r="R82" s="149">
        <f t="array" ref="R82">IF(calculator!$I$5="",INDEX(VeryBigTable,MATCH(R$1,VeryBigTableHeroes,0),MATCH(INDEX(ChatList,MATCH($P82,ChatHeroList,0),1),VeryBigTableChatRow)),"")</f>
        <v>-1</v>
      </c>
      <c r="S82" s="149">
        <f t="array" ref="S82">IF(calculator!$I$5="",INDEX(VeryBigTable,MATCH(S$1,VeryBigTableHeroes,0),MATCH(INDEX(ChatList,MATCH($P82,ChatHeroList,0),1),VeryBigTableChatRow)),"")</f>
        <v>-3</v>
      </c>
      <c r="T82" s="149">
        <f t="array" ref="T82">IF(calculator!$I$5="",INDEX(VeryBigTable,MATCH(T$1,VeryBigTableHeroes,0),MATCH(INDEX(ChatList,MATCH($P82,ChatHeroList,0),1),VeryBigTableChatRow)),"")</f>
        <v>1</v>
      </c>
      <c r="U82" s="149">
        <f>IF(calculator!$I$5="",SUM(R82:T82),"")</f>
        <v>-3</v>
      </c>
    </row>
    <row r="83" spans="1:21">
      <c r="A83" s="80" t="str">
        <v>Otillie</v>
      </c>
      <c r="B83" s="142" t="e">
        <f ca="1"/>
        <v>#NAME?</v>
      </c>
      <c r="D83" s="23" t="s">
        <v>165</v>
      </c>
      <c r="E83" t="e">
        <f t="shared" ca="1" si="1"/>
        <v>#NAME?</v>
      </c>
      <c r="F83" s="143">
        <f t="array" ref="F83">IF(calculator!$I$5="",INDEX(VeryBigTable,MATCH(F$1,VeryBigTableHeroes,0),MATCH(INDEX(ChatList,MATCH($D83,ChatHeroList,0),1),VeryBigTableChatRow)),"")</f>
        <v>0</v>
      </c>
      <c r="G83" s="143">
        <f t="array" ref="G83">IF(calculator!$I$5="",INDEX(VeryBigTable,MATCH(G$1,VeryBigTableHeroes,0),MATCH(INDEX(ChatList,MATCH($D83,ChatHeroList,0),1),VeryBigTableChatRow)),"")</f>
        <v>9</v>
      </c>
      <c r="H83" s="143">
        <f t="array" ref="H83">IF(calculator!$I$5="",INDEX(VeryBigTable,MATCH(H$1,VeryBigTableHeroes,0),MATCH(INDEX(ChatList,MATCH($D83,ChatHeroList,0),1),VeryBigTableChatRow)),"")</f>
        <v>6</v>
      </c>
      <c r="I83" s="143">
        <f>IF(calculator!$I$5="",SUM(F83:H83),"")</f>
        <v>15</v>
      </c>
      <c r="J83" s="23" t="s">
        <v>165</v>
      </c>
      <c r="K83" s="23" t="e">
        <f t="shared" ca="1" si="2"/>
        <v>#NAME?</v>
      </c>
      <c r="L83" s="23">
        <f t="array" ref="L83">IF(calculator!$I$5="",INDEX(VeryBigTable,MATCH(L$1,VeryBigTableHeroes,0),MATCH(INDEX(ChatList,MATCH($J83,ChatHeroList,0),2),VeryBigTableChatRow)),"")</f>
        <v>-1</v>
      </c>
      <c r="M83" s="23">
        <f t="array" ref="M83">IF(calculator!$I$5="",INDEX(VeryBigTable,MATCH(M$1,VeryBigTableHeroes,0),MATCH(INDEX(ChatList,MATCH($J83,ChatHeroList,0),2),VeryBigTableChatRow)),"")</f>
        <v>3</v>
      </c>
      <c r="N83" s="23">
        <f t="array" ref="N83">IF(calculator!$I$5="",INDEX(VeryBigTable,MATCH(N$1,VeryBigTableHeroes,0),MATCH(INDEX(ChatList,MATCH($J83,ChatHeroList,0),2),VeryBigTableChatRow)),"")</f>
        <v>-2</v>
      </c>
      <c r="O83" s="23">
        <f>IF(calculator!$I$5="",SUM(L83:N83),"")</f>
        <v>0</v>
      </c>
      <c r="P83" s="149" t="s">
        <v>122</v>
      </c>
      <c r="Q83" s="125" t="e">
        <f ca="1">_xludf.CONCAT(P83,"2")</f>
        <v>#NAME?</v>
      </c>
      <c r="R83" s="149">
        <f t="array" ref="R83">IF(calculator!$I$5="",INDEX(VeryBigTable,MATCH(R$1,VeryBigTableHeroes,0),MATCH(INDEX(ChatList,MATCH($P83,ChatHeroList,0),2),VeryBigTableChatRow)),"")</f>
        <v>7</v>
      </c>
      <c r="S83" s="149">
        <f t="array" ref="S83">IF(calculator!$I$5="",INDEX(VeryBigTable,MATCH(S$1,VeryBigTableHeroes,0),MATCH(INDEX(ChatList,MATCH($P83,ChatHeroList,0),2),VeryBigTableChatRow)),"")</f>
        <v>5</v>
      </c>
      <c r="T83" s="149">
        <f t="array" ref="T83">IF(calculator!$I$5="",INDEX(VeryBigTable,MATCH(T$1,VeryBigTableHeroes,0),MATCH(INDEX(ChatList,MATCH($P83,ChatHeroList,0),2),VeryBigTableChatRow)),"")</f>
        <v>3</v>
      </c>
      <c r="U83" s="149">
        <f>IF(calculator!$I$5="",SUM(R83:T83),"")</f>
        <v>15</v>
      </c>
    </row>
    <row r="84" spans="1:21">
      <c r="A84" s="80" t="str">
        <v>Pearlhorizon</v>
      </c>
      <c r="B84" s="142" t="e">
        <f ca="1"/>
        <v>#NAME?</v>
      </c>
      <c r="D84" s="23" t="s">
        <v>146</v>
      </c>
      <c r="E84" t="e">
        <f t="shared" ca="1" si="1"/>
        <v>#NAME?</v>
      </c>
      <c r="F84" s="143">
        <f t="array" ref="F84">IF(calculator!$I$5="",INDEX(VeryBigTable,MATCH(F$1,VeryBigTableHeroes,0),MATCH(INDEX(ChatList,MATCH($D84,ChatHeroList,0),1),VeryBigTableChatRow)),"")</f>
        <v>4</v>
      </c>
      <c r="G84" s="143">
        <f t="array" ref="G84">IF(calculator!$I$5="",INDEX(VeryBigTable,MATCH(G$1,VeryBigTableHeroes,0),MATCH(INDEX(ChatList,MATCH($D84,ChatHeroList,0),1),VeryBigTableChatRow)),"")</f>
        <v>3</v>
      </c>
      <c r="H84" s="143">
        <f t="array" ref="H84">IF(calculator!$I$5="",INDEX(VeryBigTable,MATCH(H$1,VeryBigTableHeroes,0),MATCH(INDEX(ChatList,MATCH($D84,ChatHeroList,0),1),VeryBigTableChatRow)),"")</f>
        <v>4</v>
      </c>
      <c r="I84" s="143">
        <f>IF(calculator!$I$5="",SUM(F84:H84),"")</f>
        <v>11</v>
      </c>
      <c r="J84" s="23" t="s">
        <v>146</v>
      </c>
      <c r="K84" s="23" t="e">
        <f t="shared" ca="1" si="2"/>
        <v>#NAME?</v>
      </c>
      <c r="L84" s="23">
        <f t="array" ref="L84">IF(calculator!$I$5="",INDEX(VeryBigTable,MATCH(L$1,VeryBigTableHeroes,0),MATCH(INDEX(ChatList,MATCH($J84,ChatHeroList,0),2),VeryBigTableChatRow)),"")</f>
        <v>3</v>
      </c>
      <c r="M84" s="23">
        <f t="array" ref="M84">IF(calculator!$I$5="",INDEX(VeryBigTable,MATCH(M$1,VeryBigTableHeroes,0),MATCH(INDEX(ChatList,MATCH($J84,ChatHeroList,0),2),VeryBigTableChatRow)),"")</f>
        <v>2</v>
      </c>
      <c r="N84" s="23">
        <f t="array" ref="N84">IF(calculator!$I$5="",INDEX(VeryBigTable,MATCH(N$1,VeryBigTableHeroes,0),MATCH(INDEX(ChatList,MATCH($J84,ChatHeroList,0),2),VeryBigTableChatRow)),"")</f>
        <v>1</v>
      </c>
      <c r="O84" s="23">
        <f>IF(calculator!$I$5="",SUM(L84:N84),"")</f>
        <v>6</v>
      </c>
      <c r="P84" s="149" t="s">
        <v>184</v>
      </c>
      <c r="Q84" s="125" t="e">
        <f ca="1">_xludf.CONCAT(P84,"1")</f>
        <v>#NAME?</v>
      </c>
      <c r="R84" s="149">
        <f t="array" ref="R84">IF(calculator!$I$5="",INDEX(VeryBigTable,MATCH(R$1,VeryBigTableHeroes,0),MATCH(INDEX(ChatList,MATCH($P84,ChatHeroList,0),1),VeryBigTableChatRow)),"")</f>
        <v>-1</v>
      </c>
      <c r="S84" s="149">
        <f t="array" ref="S84">IF(calculator!$I$5="",INDEX(VeryBigTable,MATCH(S$1,VeryBigTableHeroes,0),MATCH(INDEX(ChatList,MATCH($P84,ChatHeroList,0),1),VeryBigTableChatRow)),"")</f>
        <v>-3</v>
      </c>
      <c r="T84" s="149">
        <f t="array" ref="T84">IF(calculator!$I$5="",INDEX(VeryBigTable,MATCH(T$1,VeryBigTableHeroes,0),MATCH(INDEX(ChatList,MATCH($P84,ChatHeroList,0),1),VeryBigTableChatRow)),"")</f>
        <v>1</v>
      </c>
      <c r="U84" s="149">
        <f>IF(calculator!$I$5="",SUM(R84:T84),"")</f>
        <v>-3</v>
      </c>
    </row>
    <row r="85" spans="1:21">
      <c r="A85" s="80" t="str">
        <v>Purrgis</v>
      </c>
      <c r="B85" s="142" t="e">
        <f ca="1"/>
        <v>#NAME?</v>
      </c>
      <c r="D85" s="23" t="s">
        <v>195</v>
      </c>
      <c r="E85" t="e">
        <f t="shared" ca="1" si="1"/>
        <v>#NAME?</v>
      </c>
      <c r="F85" s="143">
        <f t="array" ref="F85">IF(calculator!$I$5="",INDEX(VeryBigTable,MATCH(F$1,VeryBigTableHeroes,0),MATCH(INDEX(ChatList,MATCH($D85,ChatHeroList,0),1),VeryBigTableChatRow)),"")</f>
        <v>0</v>
      </c>
      <c r="G85" s="143">
        <f t="array" ref="G85">IF(calculator!$I$5="",INDEX(VeryBigTable,MATCH(G$1,VeryBigTableHeroes,0),MATCH(INDEX(ChatList,MATCH($D85,ChatHeroList,0),1),VeryBigTableChatRow)),"")</f>
        <v>9</v>
      </c>
      <c r="H85" s="143">
        <f t="array" ref="H85">IF(calculator!$I$5="",INDEX(VeryBigTable,MATCH(H$1,VeryBigTableHeroes,0),MATCH(INDEX(ChatList,MATCH($D85,ChatHeroList,0),1),VeryBigTableChatRow)),"")</f>
        <v>6</v>
      </c>
      <c r="I85" s="143">
        <f>IF(calculator!$I$5="",SUM(F85:H85),"")</f>
        <v>15</v>
      </c>
      <c r="J85" s="23" t="s">
        <v>195</v>
      </c>
      <c r="K85" s="23" t="e">
        <f t="shared" ca="1" si="2"/>
        <v>#NAME?</v>
      </c>
      <c r="L85" s="23">
        <f t="array" ref="L85">IF(calculator!$I$5="",INDEX(VeryBigTable,MATCH(L$1,VeryBigTableHeroes,0),MATCH(INDEX(ChatList,MATCH($J85,ChatHeroList,0),2),VeryBigTableChatRow)),"")</f>
        <v>1</v>
      </c>
      <c r="M85" s="23">
        <f t="array" ref="M85">IF(calculator!$I$5="",INDEX(VeryBigTable,MATCH(M$1,VeryBigTableHeroes,0),MATCH(INDEX(ChatList,MATCH($J85,ChatHeroList,0),2),VeryBigTableChatRow)),"")</f>
        <v>-2</v>
      </c>
      <c r="N85" s="23">
        <f t="array" ref="N85">IF(calculator!$I$5="",INDEX(VeryBigTable,MATCH(N$1,VeryBigTableHeroes,0),MATCH(INDEX(ChatList,MATCH($J85,ChatHeroList,0),2),VeryBigTableChatRow)),"")</f>
        <v>-2</v>
      </c>
      <c r="O85" s="23">
        <f>IF(calculator!$I$5="",SUM(L85:N85),"")</f>
        <v>-3</v>
      </c>
      <c r="P85" s="149" t="s">
        <v>184</v>
      </c>
      <c r="Q85" s="125" t="e">
        <f ca="1">_xludf.CONCAT(P85,"2")</f>
        <v>#NAME?</v>
      </c>
      <c r="R85" s="149">
        <f t="array" ref="R85">IF(calculator!$I$5="",INDEX(VeryBigTable,MATCH(R$1,VeryBigTableHeroes,0),MATCH(INDEX(ChatList,MATCH($P85,ChatHeroList,0),2),VeryBigTableChatRow)),"")</f>
        <v>2</v>
      </c>
      <c r="S85" s="149">
        <f t="array" ref="S85">IF(calculator!$I$5="",INDEX(VeryBigTable,MATCH(S$1,VeryBigTableHeroes,0),MATCH(INDEX(ChatList,MATCH($P85,ChatHeroList,0),2),VeryBigTableChatRow)),"")</f>
        <v>5</v>
      </c>
      <c r="T85" s="149">
        <f t="array" ref="T85">IF(calculator!$I$5="",INDEX(VeryBigTable,MATCH(T$1,VeryBigTableHeroes,0),MATCH(INDEX(ChatList,MATCH($P85,ChatHeroList,0),2),VeryBigTableChatRow)),"")</f>
        <v>4</v>
      </c>
      <c r="U85" s="149">
        <f>IF(calculator!$I$5="",SUM(R85:T85),"")</f>
        <v>11</v>
      </c>
    </row>
    <row r="86" spans="1:21">
      <c r="A86" s="80" t="str">
        <v>Pyllis</v>
      </c>
      <c r="B86" s="142" t="e">
        <f ca="1"/>
        <v>#NAME?</v>
      </c>
      <c r="D86" s="23" t="s">
        <v>144</v>
      </c>
      <c r="E86" t="e">
        <f t="shared" ca="1" si="1"/>
        <v>#NAME?</v>
      </c>
      <c r="F86" s="143">
        <f t="array" ref="F86">IF(calculator!$I$5="",INDEX(VeryBigTable,MATCH(F$1,VeryBigTableHeroes,0),MATCH(INDEX(ChatList,MATCH($D86,ChatHeroList,0),1),VeryBigTableChatRow)),"")</f>
        <v>7</v>
      </c>
      <c r="G86" s="143">
        <f t="array" ref="G86">IF(calculator!$I$5="",INDEX(VeryBigTable,MATCH(G$1,VeryBigTableHeroes,0),MATCH(INDEX(ChatList,MATCH($D86,ChatHeroList,0),1),VeryBigTableChatRow)),"")</f>
        <v>5</v>
      </c>
      <c r="H86" s="143">
        <f t="array" ref="H86">IF(calculator!$I$5="",INDEX(VeryBigTable,MATCH(H$1,VeryBigTableHeroes,0),MATCH(INDEX(ChatList,MATCH($D86,ChatHeroList,0),1),VeryBigTableChatRow)),"")</f>
        <v>3</v>
      </c>
      <c r="I86" s="143">
        <f>IF(calculator!$I$5="",SUM(F86:H86),"")</f>
        <v>15</v>
      </c>
      <c r="J86" s="23" t="s">
        <v>144</v>
      </c>
      <c r="K86" s="23" t="e">
        <f t="shared" ca="1" si="2"/>
        <v>#NAME?</v>
      </c>
      <c r="L86" s="23">
        <f t="array" ref="L86">IF(calculator!$I$5="",INDEX(VeryBigTable,MATCH(L$1,VeryBigTableHeroes,0),MATCH(INDEX(ChatList,MATCH($J86,ChatHeroList,0),2),VeryBigTableChatRow)),"")</f>
        <v>2</v>
      </c>
      <c r="M86" s="23">
        <f t="array" ref="M86">IF(calculator!$I$5="",INDEX(VeryBigTable,MATCH(M$1,VeryBigTableHeroes,0),MATCH(INDEX(ChatList,MATCH($J86,ChatHeroList,0),2),VeryBigTableChatRow)),"")</f>
        <v>5</v>
      </c>
      <c r="N86" s="23">
        <f t="array" ref="N86">IF(calculator!$I$5="",INDEX(VeryBigTable,MATCH(N$1,VeryBigTableHeroes,0),MATCH(INDEX(ChatList,MATCH($J86,ChatHeroList,0),2),VeryBigTableChatRow)),"")</f>
        <v>4</v>
      </c>
      <c r="O86" s="23">
        <f>IF(calculator!$I$5="",SUM(L86:N86),"")</f>
        <v>11</v>
      </c>
      <c r="P86" s="149" t="s">
        <v>157</v>
      </c>
      <c r="Q86" s="125" t="e">
        <f ca="1">_xludf.CONCAT(P86,"1")</f>
        <v>#NAME?</v>
      </c>
      <c r="R86" s="149">
        <f t="array" ref="R86">IF(calculator!$I$5="",INDEX(VeryBigTable,MATCH(R$1,VeryBigTableHeroes,0),MATCH(INDEX(ChatList,MATCH($P86,ChatHeroList,0),1),VeryBigTableChatRow)),"")</f>
        <v>-1</v>
      </c>
      <c r="S86" s="149">
        <f t="array" ref="S86">IF(calculator!$I$5="",INDEX(VeryBigTable,MATCH(S$1,VeryBigTableHeroes,0),MATCH(INDEX(ChatList,MATCH($P86,ChatHeroList,0),1),VeryBigTableChatRow)),"")</f>
        <v>-3</v>
      </c>
      <c r="T86" s="149">
        <f t="array" ref="T86">IF(calculator!$I$5="",INDEX(VeryBigTable,MATCH(T$1,VeryBigTableHeroes,0),MATCH(INDEX(ChatList,MATCH($P86,ChatHeroList,0),1),VeryBigTableChatRow)),"")</f>
        <v>1</v>
      </c>
      <c r="U86" s="149">
        <f>IF(calculator!$I$5="",SUM(R86:T86),"")</f>
        <v>-3</v>
      </c>
    </row>
    <row r="87" spans="1:21">
      <c r="A87" s="80" t="str">
        <v>Ras</v>
      </c>
      <c r="B87" s="142" t="e">
        <f ca="1"/>
        <v>#NAME?</v>
      </c>
      <c r="D87" s="23" t="s">
        <v>140</v>
      </c>
      <c r="E87" t="e">
        <f t="shared" ca="1" si="1"/>
        <v>#NAME?</v>
      </c>
      <c r="F87" s="143">
        <f t="array" ref="F87">IF(calculator!$I$5="",INDEX(VeryBigTable,MATCH(F$1,VeryBigTableHeroes,0),MATCH(INDEX(ChatList,MATCH($D87,ChatHeroList,0),1),VeryBigTableChatRow)),"")</f>
        <v>0</v>
      </c>
      <c r="G87" s="143">
        <f t="array" ref="G87">IF(calculator!$I$5="",INDEX(VeryBigTable,MATCH(G$1,VeryBigTableHeroes,0),MATCH(INDEX(ChatList,MATCH($D87,ChatHeroList,0),1),VeryBigTableChatRow)),"")</f>
        <v>9</v>
      </c>
      <c r="H87" s="143">
        <f t="array" ref="H87">IF(calculator!$I$5="",INDEX(VeryBigTable,MATCH(H$1,VeryBigTableHeroes,0),MATCH(INDEX(ChatList,MATCH($D87,ChatHeroList,0),1),VeryBigTableChatRow)),"")</f>
        <v>6</v>
      </c>
      <c r="I87" s="143">
        <f>IF(calculator!$I$5="",SUM(F87:H87),"")</f>
        <v>15</v>
      </c>
      <c r="J87" s="23" t="s">
        <v>140</v>
      </c>
      <c r="K87" s="23" t="e">
        <f t="shared" ca="1" si="2"/>
        <v>#NAME?</v>
      </c>
      <c r="L87" s="23">
        <f t="array" ref="L87">IF(calculator!$I$5="",INDEX(VeryBigTable,MATCH(L$1,VeryBigTableHeroes,0),MATCH(INDEX(ChatList,MATCH($J87,ChatHeroList,0),2),VeryBigTableChatRow)),"")</f>
        <v>7</v>
      </c>
      <c r="M87" s="23">
        <f t="array" ref="M87">IF(calculator!$I$5="",INDEX(VeryBigTable,MATCH(M$1,VeryBigTableHeroes,0),MATCH(INDEX(ChatList,MATCH($J87,ChatHeroList,0),2),VeryBigTableChatRow)),"")</f>
        <v>5</v>
      </c>
      <c r="N87" s="23">
        <f t="array" ref="N87">IF(calculator!$I$5="",INDEX(VeryBigTable,MATCH(N$1,VeryBigTableHeroes,0),MATCH(INDEX(ChatList,MATCH($J87,ChatHeroList,0),2),VeryBigTableChatRow)),"")</f>
        <v>3</v>
      </c>
      <c r="O87" s="23">
        <f>IF(calculator!$I$5="",SUM(L87:N87),"")</f>
        <v>15</v>
      </c>
      <c r="P87" s="149" t="s">
        <v>157</v>
      </c>
      <c r="Q87" s="125" t="e">
        <f ca="1">_xludf.CONCAT(P87,"2")</f>
        <v>#NAME?</v>
      </c>
      <c r="R87" s="149">
        <f t="array" ref="R87">IF(calculator!$I$5="",INDEX(VeryBigTable,MATCH(R$1,VeryBigTableHeroes,0),MATCH(INDEX(ChatList,MATCH($P87,ChatHeroList,0),2),VeryBigTableChatRow)),"")</f>
        <v>-1</v>
      </c>
      <c r="S87" s="149">
        <f t="array" ref="S87">IF(calculator!$I$5="",INDEX(VeryBigTable,MATCH(S$1,VeryBigTableHeroes,0),MATCH(INDEX(ChatList,MATCH($P87,ChatHeroList,0),2),VeryBigTableChatRow)),"")</f>
        <v>6</v>
      </c>
      <c r="T87" s="149">
        <f t="array" ref="T87">IF(calculator!$I$5="",INDEX(VeryBigTable,MATCH(T$1,VeryBigTableHeroes,0),MATCH(INDEX(ChatList,MATCH($P87,ChatHeroList,0),2),VeryBigTableChatRow)),"")</f>
        <v>6</v>
      </c>
      <c r="U87" s="149">
        <f>IF(calculator!$I$5="",SUM(R87:T87),"")</f>
        <v>11</v>
      </c>
    </row>
    <row r="88" spans="1:21">
      <c r="A88" s="80" t="str">
        <v>Ravi</v>
      </c>
      <c r="B88" s="142" t="e">
        <f ca="1"/>
        <v>#NAME?</v>
      </c>
      <c r="D88" s="23" t="s">
        <v>196</v>
      </c>
      <c r="E88" t="e">
        <f t="shared" ca="1" si="1"/>
        <v>#NAME?</v>
      </c>
      <c r="F88" s="143">
        <f t="array" ref="F88">IF(calculator!$I$5="",INDEX(VeryBigTable,MATCH(F$1,VeryBigTableHeroes,0),MATCH(INDEX(ChatList,MATCH($D88,ChatHeroList,0),1),VeryBigTableChatRow)),"")</f>
        <v>3</v>
      </c>
      <c r="G88" s="143">
        <f t="array" ref="G88">IF(calculator!$I$5="",INDEX(VeryBigTable,MATCH(G$1,VeryBigTableHeroes,0),MATCH(INDEX(ChatList,MATCH($D88,ChatHeroList,0),1),VeryBigTableChatRow)),"")</f>
        <v>-2</v>
      </c>
      <c r="H88" s="143">
        <f t="array" ref="H88">IF(calculator!$I$5="",INDEX(VeryBigTable,MATCH(H$1,VeryBigTableHeroes,0),MATCH(INDEX(ChatList,MATCH($D88,ChatHeroList,0),1),VeryBigTableChatRow)),"")</f>
        <v>-5</v>
      </c>
      <c r="I88" s="143">
        <f>IF(calculator!$I$5="",SUM(F88:H88),"")</f>
        <v>-4</v>
      </c>
      <c r="J88" s="23" t="s">
        <v>196</v>
      </c>
      <c r="K88" s="23" t="e">
        <f t="shared" ca="1" si="2"/>
        <v>#NAME?</v>
      </c>
      <c r="L88" s="23">
        <f t="array" ref="L88">IF(calculator!$I$5="",INDEX(VeryBigTable,MATCH(L$1,VeryBigTableHeroes,0),MATCH(INDEX(ChatList,MATCH($J88,ChatHeroList,0),2),VeryBigTableChatRow)),"")</f>
        <v>3</v>
      </c>
      <c r="M88" s="23">
        <f t="array" ref="M88">IF(calculator!$I$5="",INDEX(VeryBigTable,MATCH(M$1,VeryBigTableHeroes,0),MATCH(INDEX(ChatList,MATCH($J88,ChatHeroList,0),2),VeryBigTableChatRow)),"")</f>
        <v>1</v>
      </c>
      <c r="N88" s="23">
        <f t="array" ref="N88">IF(calculator!$I$5="",INDEX(VeryBigTable,MATCH(N$1,VeryBigTableHeroes,0),MATCH(INDEX(ChatList,MATCH($J88,ChatHeroList,0),2),VeryBigTableChatRow)),"")</f>
        <v>2</v>
      </c>
      <c r="O88" s="23">
        <f>IF(calculator!$I$5="",SUM(L88:N88),"")</f>
        <v>6</v>
      </c>
      <c r="P88" s="149" t="s">
        <v>194</v>
      </c>
      <c r="Q88" s="125" t="e">
        <f ca="1">_xludf.CONCAT(P88,"1")</f>
        <v>#NAME?</v>
      </c>
      <c r="R88" s="149">
        <f t="array" ref="R88">IF(calculator!$I$5="",INDEX(VeryBigTable,MATCH(R$1,VeryBigTableHeroes,0),MATCH(INDEX(ChatList,MATCH($P88,ChatHeroList,0),1),VeryBigTableChatRow)),"")</f>
        <v>3</v>
      </c>
      <c r="S88" s="149">
        <f t="array" ref="S88">IF(calculator!$I$5="",INDEX(VeryBigTable,MATCH(S$1,VeryBigTableHeroes,0),MATCH(INDEX(ChatList,MATCH($P88,ChatHeroList,0),1),VeryBigTableChatRow)),"")</f>
        <v>-2</v>
      </c>
      <c r="T88" s="149">
        <f t="array" ref="T88">IF(calculator!$I$5="",INDEX(VeryBigTable,MATCH(T$1,VeryBigTableHeroes,0),MATCH(INDEX(ChatList,MATCH($P88,ChatHeroList,0),1),VeryBigTableChatRow)),"")</f>
        <v>-5</v>
      </c>
      <c r="U88" s="149">
        <f>IF(calculator!$I$5="",SUM(R88:T88),"")</f>
        <v>-4</v>
      </c>
    </row>
    <row r="89" spans="1:21">
      <c r="A89" s="80" t="str">
        <v>Requiemroar</v>
      </c>
      <c r="B89" s="142" t="e">
        <f ca="1"/>
        <v>#NAME?</v>
      </c>
      <c r="D89" s="23" t="s">
        <v>54</v>
      </c>
      <c r="E89" t="e">
        <f t="shared" ca="1" si="1"/>
        <v>#NAME?</v>
      </c>
      <c r="F89" s="143" t="e">
        <f t="array" ref="F89">IF(calculator!$I$5="",INDEX(VeryBigTable,MATCH(F$1,VeryBigTableHeroes,0),MATCH(INDEX(ChatList,MATCH($D89,ChatHeroList,0),1),VeryBigTableChatRow)),"")</f>
        <v>#N/A</v>
      </c>
      <c r="G89" s="143" t="e">
        <f t="array" ref="G89">IF(calculator!$I$5="",INDEX(VeryBigTable,MATCH(G$1,VeryBigTableHeroes,0),MATCH(INDEX(ChatList,MATCH($D89,ChatHeroList,0),1),VeryBigTableChatRow)),"")</f>
        <v>#N/A</v>
      </c>
      <c r="H89" s="143" t="e">
        <f t="array" ref="H89">IF(calculator!$I$5="",INDEX(VeryBigTable,MATCH(H$1,VeryBigTableHeroes,0),MATCH(INDEX(ChatList,MATCH($D89,ChatHeroList,0),1),VeryBigTableChatRow)),"")</f>
        <v>#N/A</v>
      </c>
      <c r="I89" s="143" t="e">
        <f>IF(calculator!$I$5="",SUM(F89:H89),"")</f>
        <v>#N/A</v>
      </c>
      <c r="J89" s="23" t="s">
        <v>54</v>
      </c>
      <c r="K89" s="23" t="e">
        <f t="shared" ca="1" si="2"/>
        <v>#NAME?</v>
      </c>
      <c r="L89" s="23">
        <f t="array" ref="L89">IF(calculator!$I$5="",INDEX(VeryBigTable,MATCH(L$1,VeryBigTableHeroes,0),MATCH(INDEX(ChatList,MATCH($J89,ChatHeroList,0),2),VeryBigTableChatRow)),"")</f>
        <v>-1</v>
      </c>
      <c r="M89" s="23">
        <f t="array" ref="M89">IF(calculator!$I$5="",INDEX(VeryBigTable,MATCH(M$1,VeryBigTableHeroes,0),MATCH(INDEX(ChatList,MATCH($J89,ChatHeroList,0),2),VeryBigTableChatRow)),"")</f>
        <v>3</v>
      </c>
      <c r="N89" s="23">
        <f t="array" ref="N89">IF(calculator!$I$5="",INDEX(VeryBigTable,MATCH(N$1,VeryBigTableHeroes,0),MATCH(INDEX(ChatList,MATCH($J89,ChatHeroList,0),2),VeryBigTableChatRow)),"")</f>
        <v>-2</v>
      </c>
      <c r="O89" s="23">
        <f>IF(calculator!$I$5="",SUM(L89:N89),"")</f>
        <v>0</v>
      </c>
      <c r="P89" s="149" t="s">
        <v>194</v>
      </c>
      <c r="Q89" s="125" t="e">
        <f ca="1">_xludf.CONCAT(P89,"2")</f>
        <v>#NAME?</v>
      </c>
      <c r="R89" s="149">
        <f t="array" ref="R89">IF(calculator!$I$5="",INDEX(VeryBigTable,MATCH(R$1,VeryBigTableHeroes,0),MATCH(INDEX(ChatList,MATCH($P89,ChatHeroList,0),2),VeryBigTableChatRow)),"")</f>
        <v>2</v>
      </c>
      <c r="S89" s="149">
        <f t="array" ref="S89">IF(calculator!$I$5="",INDEX(VeryBigTable,MATCH(S$1,VeryBigTableHeroes,0),MATCH(INDEX(ChatList,MATCH($P89,ChatHeroList,0),2),VeryBigTableChatRow)),"")</f>
        <v>-3</v>
      </c>
      <c r="T89" s="149">
        <f t="array" ref="T89">IF(calculator!$I$5="",INDEX(VeryBigTable,MATCH(T$1,VeryBigTableHeroes,0),MATCH(INDEX(ChatList,MATCH($P89,ChatHeroList,0),2),VeryBigTableChatRow)),"")</f>
        <v>3</v>
      </c>
      <c r="U89" s="149">
        <f>IF(calculator!$I$5="",SUM(R89:T89),"")</f>
        <v>2</v>
      </c>
    </row>
    <row r="90" spans="1:21">
      <c r="A90" s="80" t="str">
        <v>RighteousThiefRoozid</v>
      </c>
      <c r="B90" s="142" t="e">
        <f ca="1"/>
        <v>#NAME?</v>
      </c>
      <c r="D90" s="23" t="s">
        <v>68</v>
      </c>
      <c r="E90" t="e">
        <f t="shared" ca="1" si="1"/>
        <v>#NAME?</v>
      </c>
      <c r="F90" s="143" t="e">
        <f t="array" ref="F90">IF(calculator!$I$5="",INDEX(VeryBigTable,MATCH(F$1,VeryBigTableHeroes,0),MATCH(INDEX(ChatList,MATCH($D90,ChatHeroList,0),1),VeryBigTableChatRow)),"")</f>
        <v>#N/A</v>
      </c>
      <c r="G90" s="143" t="e">
        <f t="array" ref="G90">IF(calculator!$I$5="",INDEX(VeryBigTable,MATCH(G$1,VeryBigTableHeroes,0),MATCH(INDEX(ChatList,MATCH($D90,ChatHeroList,0),1),VeryBigTableChatRow)),"")</f>
        <v>#N/A</v>
      </c>
      <c r="H90" s="143" t="e">
        <f t="array" ref="H90">IF(calculator!$I$5="",INDEX(VeryBigTable,MATCH(H$1,VeryBigTableHeroes,0),MATCH(INDEX(ChatList,MATCH($D90,ChatHeroList,0),1),VeryBigTableChatRow)),"")</f>
        <v>#N/A</v>
      </c>
      <c r="I90" s="143" t="e">
        <f>IF(calculator!$I$5="",SUM(F90:H90),"")</f>
        <v>#N/A</v>
      </c>
      <c r="J90" s="23" t="s">
        <v>68</v>
      </c>
      <c r="K90" s="23" t="e">
        <f t="shared" ca="1" si="2"/>
        <v>#NAME?</v>
      </c>
      <c r="L90" s="23">
        <f t="array" ref="L90">IF(calculator!$I$5="",INDEX(VeryBigTable,MATCH(L$1,VeryBigTableHeroes,0),MATCH(INDEX(ChatList,MATCH($J90,ChatHeroList,0),2),VeryBigTableChatRow)),"")</f>
        <v>2</v>
      </c>
      <c r="M90" s="23">
        <f t="array" ref="M90">IF(calculator!$I$5="",INDEX(VeryBigTable,MATCH(M$1,VeryBigTableHeroes,0),MATCH(INDEX(ChatList,MATCH($J90,ChatHeroList,0),2),VeryBigTableChatRow)),"")</f>
        <v>0</v>
      </c>
      <c r="N90" s="23">
        <f t="array" ref="N90">IF(calculator!$I$5="",INDEX(VeryBigTable,MATCH(N$1,VeryBigTableHeroes,0),MATCH(INDEX(ChatList,MATCH($J90,ChatHeroList,0),2),VeryBigTableChatRow)),"")</f>
        <v>-3</v>
      </c>
      <c r="O90" s="23">
        <f>IF(calculator!$I$5="",SUM(L90:N90),"")</f>
        <v>-1</v>
      </c>
      <c r="P90" s="149" t="s">
        <v>125</v>
      </c>
      <c r="Q90" s="125" t="e">
        <f ca="1">_xludf.CONCAT(P90,"1")</f>
        <v>#NAME?</v>
      </c>
      <c r="R90" s="149">
        <f t="array" ref="R90">IF(calculator!$I$5="",INDEX(VeryBigTable,MATCH(R$1,VeryBigTableHeroes,0),MATCH(INDEX(ChatList,MATCH($P90,ChatHeroList,0),1),VeryBigTableChatRow)),"")</f>
        <v>2</v>
      </c>
      <c r="S90" s="149">
        <f t="array" ref="S90">IF(calculator!$I$5="",INDEX(VeryBigTable,MATCH(S$1,VeryBigTableHeroes,0),MATCH(INDEX(ChatList,MATCH($P90,ChatHeroList,0),1),VeryBigTableChatRow)),"")</f>
        <v>5</v>
      </c>
      <c r="T90" s="149">
        <f t="array" ref="T90">IF(calculator!$I$5="",INDEX(VeryBigTable,MATCH(T$1,VeryBigTableHeroes,0),MATCH(INDEX(ChatList,MATCH($P90,ChatHeroList,0),1),VeryBigTableChatRow)),"")</f>
        <v>4</v>
      </c>
      <c r="U90" s="149">
        <f>IF(calculator!$I$5="",SUM(R90:T90),"")</f>
        <v>11</v>
      </c>
    </row>
    <row r="91" spans="1:21">
      <c r="A91" s="80" t="str">
        <v>Rikoris</v>
      </c>
      <c r="B91" s="142" t="e">
        <f ca="1"/>
        <v>#NAME?</v>
      </c>
      <c r="D91" s="23" t="s">
        <v>160</v>
      </c>
      <c r="E91" t="e">
        <f t="shared" ca="1" si="1"/>
        <v>#NAME?</v>
      </c>
      <c r="F91" s="143">
        <f t="array" ref="F91">IF(calculator!$I$5="",INDEX(VeryBigTable,MATCH(F$1,VeryBigTableHeroes,0),MATCH(INDEX(ChatList,MATCH($D91,ChatHeroList,0),1),VeryBigTableChatRow)),"")</f>
        <v>-1</v>
      </c>
      <c r="G91" s="143">
        <f t="array" ref="G91">IF(calculator!$I$5="",INDEX(VeryBigTable,MATCH(G$1,VeryBigTableHeroes,0),MATCH(INDEX(ChatList,MATCH($D91,ChatHeroList,0),1),VeryBigTableChatRow)),"")</f>
        <v>-3</v>
      </c>
      <c r="H91" s="143">
        <f t="array" ref="H91">IF(calculator!$I$5="",INDEX(VeryBigTable,MATCH(H$1,VeryBigTableHeroes,0),MATCH(INDEX(ChatList,MATCH($D91,ChatHeroList,0),1),VeryBigTableChatRow)),"")</f>
        <v>1</v>
      </c>
      <c r="I91" s="143">
        <f>IF(calculator!$I$5="",SUM(F91:H91),"")</f>
        <v>-3</v>
      </c>
      <c r="J91" s="23" t="s">
        <v>160</v>
      </c>
      <c r="K91" s="23" t="e">
        <f t="shared" ca="1" si="2"/>
        <v>#NAME?</v>
      </c>
      <c r="L91" s="23">
        <f t="array" ref="L91">IF(calculator!$I$5="",INDEX(VeryBigTable,MATCH(L$1,VeryBigTableHeroes,0),MATCH(INDEX(ChatList,MATCH($J91,ChatHeroList,0),2),VeryBigTableChatRow)),"")</f>
        <v>-1</v>
      </c>
      <c r="M91" s="23">
        <f t="array" ref="M91">IF(calculator!$I$5="",INDEX(VeryBigTable,MATCH(M$1,VeryBigTableHeroes,0),MATCH(INDEX(ChatList,MATCH($J91,ChatHeroList,0),2),VeryBigTableChatRow)),"")</f>
        <v>3</v>
      </c>
      <c r="N91" s="23">
        <f t="array" ref="N91">IF(calculator!$I$5="",INDEX(VeryBigTable,MATCH(N$1,VeryBigTableHeroes,0),MATCH(INDEX(ChatList,MATCH($J91,ChatHeroList,0),2),VeryBigTableChatRow)),"")</f>
        <v>-2</v>
      </c>
      <c r="O91" s="23">
        <f>IF(calculator!$I$5="",SUM(L91:N91),"")</f>
        <v>0</v>
      </c>
      <c r="P91" s="149" t="s">
        <v>125</v>
      </c>
      <c r="Q91" s="125" t="e">
        <f ca="1">_xludf.CONCAT(P91,"2")</f>
        <v>#NAME?</v>
      </c>
      <c r="R91" s="149" t="e">
        <f t="array" ref="R91">IF(calculator!$I$5="",INDEX(VeryBigTable,MATCH(R$1,VeryBigTableHeroes,0),MATCH(INDEX(ChatList,MATCH($P91,ChatHeroList,0),2),VeryBigTableChatRow)),"")</f>
        <v>#N/A</v>
      </c>
      <c r="S91" s="149" t="e">
        <f t="array" ref="S91">IF(calculator!$I$5="",INDEX(VeryBigTable,MATCH(S$1,VeryBigTableHeroes,0),MATCH(INDEX(ChatList,MATCH($P91,ChatHeroList,0),2),VeryBigTableChatRow)),"")</f>
        <v>#N/A</v>
      </c>
      <c r="T91" s="149" t="e">
        <f t="array" ref="T91">IF(calculator!$I$5="",INDEX(VeryBigTable,MATCH(T$1,VeryBigTableHeroes,0),MATCH(INDEX(ChatList,MATCH($P91,ChatHeroList,0),2),VeryBigTableChatRow)),"")</f>
        <v>#N/A</v>
      </c>
      <c r="U91" s="149" t="e">
        <f>IF(calculator!$I$5="",SUM(R91:T91),"")</f>
        <v>#N/A</v>
      </c>
    </row>
    <row r="92" spans="1:21">
      <c r="A92" s="80" t="str">
        <v>Rima</v>
      </c>
      <c r="B92" s="142" t="e">
        <f ca="1"/>
        <v>#NAME?</v>
      </c>
      <c r="D92" s="61" t="s">
        <v>113</v>
      </c>
      <c r="E92" t="e">
        <f t="shared" ca="1" si="1"/>
        <v>#NAME?</v>
      </c>
      <c r="F92" s="143">
        <f t="array" ref="F92">IF(calculator!$I$5="",INDEX(VeryBigTable,MATCH(F$1,VeryBigTableHeroes,0),MATCH(INDEX(ChatList,MATCH($D92,ChatHeroList,0),1),VeryBigTableChatRow)),"")</f>
        <v>0</v>
      </c>
      <c r="G92" s="143">
        <f t="array" ref="G92">IF(calculator!$I$5="",INDEX(VeryBigTable,MATCH(G$1,VeryBigTableHeroes,0),MATCH(INDEX(ChatList,MATCH($D92,ChatHeroList,0),1),VeryBigTableChatRow)),"")</f>
        <v>9</v>
      </c>
      <c r="H92" s="143">
        <f t="array" ref="H92">IF(calculator!$I$5="",INDEX(VeryBigTable,MATCH(H$1,VeryBigTableHeroes,0),MATCH(INDEX(ChatList,MATCH($D92,ChatHeroList,0),1),VeryBigTableChatRow)),"")</f>
        <v>6</v>
      </c>
      <c r="I92" s="143">
        <f>IF(calculator!$I$5="",SUM(F92:H92),"")</f>
        <v>15</v>
      </c>
      <c r="J92" s="61" t="s">
        <v>113</v>
      </c>
      <c r="K92" s="23" t="e">
        <f t="shared" ca="1" si="2"/>
        <v>#NAME?</v>
      </c>
      <c r="L92" s="23">
        <f t="array" ref="L92">IF(calculator!$I$5="",INDEX(VeryBigTable,MATCH(L$1,VeryBigTableHeroes,0),MATCH(INDEX(ChatList,MATCH($J92,ChatHeroList,0),2),VeryBigTableChatRow)),"")</f>
        <v>1</v>
      </c>
      <c r="M92" s="23">
        <f t="array" ref="M92">IF(calculator!$I$5="",INDEX(VeryBigTable,MATCH(M$1,VeryBigTableHeroes,0),MATCH(INDEX(ChatList,MATCH($J92,ChatHeroList,0),2),VeryBigTableChatRow)),"")</f>
        <v>0</v>
      </c>
      <c r="N92" s="23">
        <f t="array" ref="N92">IF(calculator!$I$5="",INDEX(VeryBigTable,MATCH(N$1,VeryBigTableHeroes,0),MATCH(INDEX(ChatList,MATCH($J92,ChatHeroList,0),2),VeryBigTableChatRow)),"")</f>
        <v>-2</v>
      </c>
      <c r="O92" s="23">
        <f>IF(calculator!$I$5="",SUM(L92:N92),"")</f>
        <v>-1</v>
      </c>
      <c r="P92" s="123" t="s">
        <v>154</v>
      </c>
      <c r="Q92" s="125" t="e">
        <f ca="1">_xludf.CONCAT(P92,"1")</f>
        <v>#NAME?</v>
      </c>
      <c r="R92" s="149">
        <f t="array" ref="R92">IF(calculator!$I$5="",INDEX(VeryBigTable,MATCH(R$1,VeryBigTableHeroes,0),MATCH(INDEX(ChatList,MATCH($P92,ChatHeroList,0),1),VeryBigTableChatRow)),"")</f>
        <v>2</v>
      </c>
      <c r="S92" s="149">
        <f t="array" ref="S92">IF(calculator!$I$5="",INDEX(VeryBigTable,MATCH(S$1,VeryBigTableHeroes,0),MATCH(INDEX(ChatList,MATCH($P92,ChatHeroList,0),1),VeryBigTableChatRow)),"")</f>
        <v>-3</v>
      </c>
      <c r="T92" s="149">
        <f t="array" ref="T92">IF(calculator!$I$5="",INDEX(VeryBigTable,MATCH(T$1,VeryBigTableHeroes,0),MATCH(INDEX(ChatList,MATCH($P92,ChatHeroList,0),1),VeryBigTableChatRow)),"")</f>
        <v>3</v>
      </c>
      <c r="U92" s="149">
        <f>IF(calculator!$I$5="",SUM(R92:T92),"")</f>
        <v>2</v>
      </c>
    </row>
    <row r="93" spans="1:21">
      <c r="A93" s="80" t="str">
        <v>Rin</v>
      </c>
      <c r="B93" s="142" t="e">
        <f ca="1"/>
        <v>#NAME?</v>
      </c>
      <c r="D93" s="61" t="s">
        <v>120</v>
      </c>
      <c r="E93" t="e">
        <f t="shared" ca="1" si="1"/>
        <v>#NAME?</v>
      </c>
      <c r="F93" s="143">
        <f t="array" ref="F93">IF(calculator!$I$5="",INDEX(VeryBigTable,MATCH(F$1,VeryBigTableHeroes,0),MATCH(INDEX(ChatList,MATCH($D93,ChatHeroList,0),1),VeryBigTableChatRow)),"")</f>
        <v>-1</v>
      </c>
      <c r="G93" s="143">
        <f t="array" ref="G93">IF(calculator!$I$5="",INDEX(VeryBigTable,MATCH(G$1,VeryBigTableHeroes,0),MATCH(INDEX(ChatList,MATCH($D93,ChatHeroList,0),1),VeryBigTableChatRow)),"")</f>
        <v>-3</v>
      </c>
      <c r="H93" s="143">
        <f t="array" ref="H93">IF(calculator!$I$5="",INDEX(VeryBigTable,MATCH(H$1,VeryBigTableHeroes,0),MATCH(INDEX(ChatList,MATCH($D93,ChatHeroList,0),1),VeryBigTableChatRow)),"")</f>
        <v>1</v>
      </c>
      <c r="I93" s="143">
        <f>IF(calculator!$I$5="",SUM(F93:H93),"")</f>
        <v>-3</v>
      </c>
      <c r="J93" s="61" t="s">
        <v>120</v>
      </c>
      <c r="K93" s="23" t="e">
        <f t="shared" ca="1" si="2"/>
        <v>#NAME?</v>
      </c>
      <c r="L93" s="23">
        <f t="array" ref="L93">IF(calculator!$I$5="",INDEX(VeryBigTable,MATCH(L$1,VeryBigTableHeroes,0),MATCH(INDEX(ChatList,MATCH($J93,ChatHeroList,0),2),VeryBigTableChatRow)),"")</f>
        <v>-1</v>
      </c>
      <c r="M93" s="23">
        <f t="array" ref="M93">IF(calculator!$I$5="",INDEX(VeryBigTable,MATCH(M$1,VeryBigTableHeroes,0),MATCH(INDEX(ChatList,MATCH($J93,ChatHeroList,0),2),VeryBigTableChatRow)),"")</f>
        <v>6</v>
      </c>
      <c r="N93" s="23">
        <f t="array" ref="N93">IF(calculator!$I$5="",INDEX(VeryBigTable,MATCH(N$1,VeryBigTableHeroes,0),MATCH(INDEX(ChatList,MATCH($J93,ChatHeroList,0),2),VeryBigTableChatRow)),"")</f>
        <v>6</v>
      </c>
      <c r="O93" s="23">
        <f>IF(calculator!$I$5="",SUM(L93:N93),"")</f>
        <v>11</v>
      </c>
      <c r="P93" s="123" t="s">
        <v>154</v>
      </c>
      <c r="Q93" s="125" t="e">
        <f ca="1">_xludf.CONCAT(P93,"2")</f>
        <v>#NAME?</v>
      </c>
      <c r="R93" s="149">
        <f t="array" ref="R93">IF(calculator!$I$5="",INDEX(VeryBigTable,MATCH(R$1,VeryBigTableHeroes,0),MATCH(INDEX(ChatList,MATCH($P93,ChatHeroList,0),2),VeryBigTableChatRow)),"")</f>
        <v>1</v>
      </c>
      <c r="S93" s="149">
        <f t="array" ref="S93">IF(calculator!$I$5="",INDEX(VeryBigTable,MATCH(S$1,VeryBigTableHeroes,0),MATCH(INDEX(ChatList,MATCH($P93,ChatHeroList,0),2),VeryBigTableChatRow)),"")</f>
        <v>-2</v>
      </c>
      <c r="T93" s="149">
        <f t="array" ref="T93">IF(calculator!$I$5="",INDEX(VeryBigTable,MATCH(T$1,VeryBigTableHeroes,0),MATCH(INDEX(ChatList,MATCH($P93,ChatHeroList,0),2),VeryBigTableChatRow)),"")</f>
        <v>-2</v>
      </c>
      <c r="U93" s="149">
        <f>IF(calculator!$I$5="",SUM(R93:T93),"")</f>
        <v>-3</v>
      </c>
    </row>
    <row r="94" spans="1:21">
      <c r="A94" s="80" t="str">
        <v>Romann</v>
      </c>
      <c r="B94" s="142" t="e">
        <f ca="1"/>
        <v>#NAME?</v>
      </c>
      <c r="D94" s="23" t="s">
        <v>203</v>
      </c>
      <c r="E94" t="e">
        <f t="shared" ca="1" si="1"/>
        <v>#NAME?</v>
      </c>
      <c r="F94" s="143">
        <f t="array" ref="F94">IF(calculator!$I$5="",INDEX(VeryBigTable,MATCH(F$1,VeryBigTableHeroes,0),MATCH(INDEX(ChatList,MATCH($D94,ChatHeroList,0),1),VeryBigTableChatRow)),"")</f>
        <v>-1</v>
      </c>
      <c r="G94" s="143">
        <f t="array" ref="G94">IF(calculator!$I$5="",INDEX(VeryBigTable,MATCH(G$1,VeryBigTableHeroes,0),MATCH(INDEX(ChatList,MATCH($D94,ChatHeroList,0),1),VeryBigTableChatRow)),"")</f>
        <v>3</v>
      </c>
      <c r="H94" s="143">
        <f t="array" ref="H94">IF(calculator!$I$5="",INDEX(VeryBigTable,MATCH(H$1,VeryBigTableHeroes,0),MATCH(INDEX(ChatList,MATCH($D94,ChatHeroList,0),1),VeryBigTableChatRow)),"")</f>
        <v>-2</v>
      </c>
      <c r="I94" s="143">
        <f>IF(calculator!$I$5="",SUM(F94:H94),"")</f>
        <v>0</v>
      </c>
      <c r="J94" s="23" t="s">
        <v>203</v>
      </c>
      <c r="K94" s="23" t="e">
        <f t="shared" ca="1" si="2"/>
        <v>#NAME?</v>
      </c>
      <c r="L94" s="23">
        <f t="array" ref="L94">IF(calculator!$I$5="",INDEX(VeryBigTable,MATCH(L$1,VeryBigTableHeroes,0),MATCH(INDEX(ChatList,MATCH($J94,ChatHeroList,0),2),VeryBigTableChatRow)),"")</f>
        <v>7</v>
      </c>
      <c r="M94" s="23">
        <f t="array" ref="M94">IF(calculator!$I$5="",INDEX(VeryBigTable,MATCH(M$1,VeryBigTableHeroes,0),MATCH(INDEX(ChatList,MATCH($J94,ChatHeroList,0),2),VeryBigTableChatRow)),"")</f>
        <v>5</v>
      </c>
      <c r="N94" s="23">
        <f t="array" ref="N94">IF(calculator!$I$5="",INDEX(VeryBigTable,MATCH(N$1,VeryBigTableHeroes,0),MATCH(INDEX(ChatList,MATCH($J94,ChatHeroList,0),2),VeryBigTableChatRow)),"")</f>
        <v>3</v>
      </c>
      <c r="O94" s="23">
        <f>IF(calculator!$I$5="",SUM(L94:N94),"")</f>
        <v>15</v>
      </c>
      <c r="P94" s="149" t="s">
        <v>145</v>
      </c>
      <c r="Q94" s="125" t="e">
        <f ca="1">_xludf.CONCAT(P94,"1")</f>
        <v>#NAME?</v>
      </c>
      <c r="R94" s="149">
        <f t="array" ref="R94">IF(calculator!$I$5="",INDEX(VeryBigTable,MATCH(R$1,VeryBigTableHeroes,0),MATCH(INDEX(ChatList,MATCH($P94,ChatHeroList,0),1),VeryBigTableChatRow)),"")</f>
        <v>2</v>
      </c>
      <c r="S94" s="149">
        <f t="array" ref="S94">IF(calculator!$I$5="",INDEX(VeryBigTable,MATCH(S$1,VeryBigTableHeroes,0),MATCH(INDEX(ChatList,MATCH($P94,ChatHeroList,0),1),VeryBigTableChatRow)),"")</f>
        <v>-3</v>
      </c>
      <c r="T94" s="149">
        <f t="array" ref="T94">IF(calculator!$I$5="",INDEX(VeryBigTable,MATCH(T$1,VeryBigTableHeroes,0),MATCH(INDEX(ChatList,MATCH($P94,ChatHeroList,0),1),VeryBigTableChatRow)),"")</f>
        <v>-1</v>
      </c>
      <c r="U94" s="149">
        <f>IF(calculator!$I$5="",SUM(R94:T94),"")</f>
        <v>-2</v>
      </c>
    </row>
    <row r="95" spans="1:21">
      <c r="A95" s="80" t="str">
        <v>Roozid</v>
      </c>
      <c r="B95" s="142" t="e">
        <f ca="1"/>
        <v>#NAME?</v>
      </c>
      <c r="D95" s="23" t="s">
        <v>167</v>
      </c>
      <c r="E95" t="e">
        <f t="shared" ca="1" si="1"/>
        <v>#NAME?</v>
      </c>
      <c r="F95" s="143">
        <f t="array" ref="F95">IF(calculator!$I$5="",INDEX(VeryBigTable,MATCH(F$1,VeryBigTableHeroes,0),MATCH(INDEX(ChatList,MATCH($D95,ChatHeroList,0),1),VeryBigTableChatRow)),"")</f>
        <v>0</v>
      </c>
      <c r="G95" s="143">
        <f t="array" ref="G95">IF(calculator!$I$5="",INDEX(VeryBigTable,MATCH(G$1,VeryBigTableHeroes,0),MATCH(INDEX(ChatList,MATCH($D95,ChatHeroList,0),1),VeryBigTableChatRow)),"")</f>
        <v>9</v>
      </c>
      <c r="H95" s="143">
        <f t="array" ref="H95">IF(calculator!$I$5="",INDEX(VeryBigTable,MATCH(H$1,VeryBigTableHeroes,0),MATCH(INDEX(ChatList,MATCH($D95,ChatHeroList,0),1),VeryBigTableChatRow)),"")</f>
        <v>6</v>
      </c>
      <c r="I95" s="143">
        <f>IF(calculator!$I$5="",SUM(F95:H95),"")</f>
        <v>15</v>
      </c>
      <c r="J95" s="23" t="s">
        <v>167</v>
      </c>
      <c r="K95" s="23" t="e">
        <f t="shared" ca="1" si="2"/>
        <v>#NAME?</v>
      </c>
      <c r="L95" s="23" t="e">
        <f t="array" ref="L95">IF(calculator!$I$5="",INDEX(VeryBigTable,MATCH(L$1,VeryBigTableHeroes,0),MATCH(INDEX(ChatList,MATCH($J95,ChatHeroList,0),2),VeryBigTableChatRow)),"")</f>
        <v>#N/A</v>
      </c>
      <c r="M95" s="23" t="e">
        <f t="array" ref="M95">IF(calculator!$I$5="",INDEX(VeryBigTable,MATCH(M$1,VeryBigTableHeroes,0),MATCH(INDEX(ChatList,MATCH($J95,ChatHeroList,0),2),VeryBigTableChatRow)),"")</f>
        <v>#N/A</v>
      </c>
      <c r="N95" s="23" t="e">
        <f t="array" ref="N95">IF(calculator!$I$5="",INDEX(VeryBigTable,MATCH(N$1,VeryBigTableHeroes,0),MATCH(INDEX(ChatList,MATCH($J95,ChatHeroList,0),2),VeryBigTableChatRow)),"")</f>
        <v>#N/A</v>
      </c>
      <c r="O95" s="23" t="e">
        <f>IF(calculator!$I$5="",SUM(L95:N95),"")</f>
        <v>#N/A</v>
      </c>
      <c r="P95" s="149" t="s">
        <v>145</v>
      </c>
      <c r="Q95" s="125" t="e">
        <f ca="1">_xludf.CONCAT(P95,"2")</f>
        <v>#NAME?</v>
      </c>
      <c r="R95" s="149">
        <f t="array" ref="R95">IF(calculator!$I$5="",INDEX(VeryBigTable,MATCH(R$1,VeryBigTableHeroes,0),MATCH(INDEX(ChatList,MATCH($P95,ChatHeroList,0),2),VeryBigTableChatRow)),"")</f>
        <v>7</v>
      </c>
      <c r="S95" s="149">
        <f t="array" ref="S95">IF(calculator!$I$5="",INDEX(VeryBigTable,MATCH(S$1,VeryBigTableHeroes,0),MATCH(INDEX(ChatList,MATCH($P95,ChatHeroList,0),2),VeryBigTableChatRow)),"")</f>
        <v>5</v>
      </c>
      <c r="T95" s="149">
        <f t="array" ref="T95">IF(calculator!$I$5="",INDEX(VeryBigTable,MATCH(T$1,VeryBigTableHeroes,0),MATCH(INDEX(ChatList,MATCH($P95,ChatHeroList,0),2),VeryBigTableChatRow)),"")</f>
        <v>3</v>
      </c>
      <c r="U95" s="149">
        <f>IF(calculator!$I$5="",SUM(R95:T95),"")</f>
        <v>15</v>
      </c>
    </row>
    <row r="96" spans="1:21">
      <c r="A96" s="80" t="str">
        <v>Rose</v>
      </c>
      <c r="B96" s="142" t="e">
        <f ca="1"/>
        <v>#NAME?</v>
      </c>
      <c r="D96" s="23" t="s">
        <v>116</v>
      </c>
      <c r="E96" t="e">
        <f t="shared" ca="1" si="1"/>
        <v>#NAME?</v>
      </c>
      <c r="F96" s="143">
        <f t="array" ref="F96">IF(calculator!$I$5="",INDEX(VeryBigTable,MATCH(F$1,VeryBigTableHeroes,0),MATCH(INDEX(ChatList,MATCH($D96,ChatHeroList,0),1),VeryBigTableChatRow)),"")</f>
        <v>3</v>
      </c>
      <c r="G96" s="143">
        <f t="array" ref="G96">IF(calculator!$I$5="",INDEX(VeryBigTable,MATCH(G$1,VeryBigTableHeroes,0),MATCH(INDEX(ChatList,MATCH($D96,ChatHeroList,0),1),VeryBigTableChatRow)),"")</f>
        <v>-2</v>
      </c>
      <c r="H96" s="143">
        <f t="array" ref="H96">IF(calculator!$I$5="",INDEX(VeryBigTable,MATCH(H$1,VeryBigTableHeroes,0),MATCH(INDEX(ChatList,MATCH($D96,ChatHeroList,0),1),VeryBigTableChatRow)),"")</f>
        <v>-5</v>
      </c>
      <c r="I96" s="143">
        <f>IF(calculator!$I$5="",SUM(F96:H96),"")</f>
        <v>-4</v>
      </c>
      <c r="J96" s="23" t="s">
        <v>116</v>
      </c>
      <c r="K96" s="23" t="e">
        <f t="shared" ca="1" si="2"/>
        <v>#NAME?</v>
      </c>
      <c r="L96" s="23">
        <f t="array" ref="L96">IF(calculator!$I$5="",INDEX(VeryBigTable,MATCH(L$1,VeryBigTableHeroes,0),MATCH(INDEX(ChatList,MATCH($J96,ChatHeroList,0),2),VeryBigTableChatRow)),"")</f>
        <v>7</v>
      </c>
      <c r="M96" s="23">
        <f t="array" ref="M96">IF(calculator!$I$5="",INDEX(VeryBigTable,MATCH(M$1,VeryBigTableHeroes,0),MATCH(INDEX(ChatList,MATCH($J96,ChatHeroList,0),2),VeryBigTableChatRow)),"")</f>
        <v>5</v>
      </c>
      <c r="N96" s="23">
        <f t="array" ref="N96">IF(calculator!$I$5="",INDEX(VeryBigTable,MATCH(N$1,VeryBigTableHeroes,0),MATCH(INDEX(ChatList,MATCH($J96,ChatHeroList,0),2),VeryBigTableChatRow)),"")</f>
        <v>3</v>
      </c>
      <c r="O96" s="23">
        <f>IF(calculator!$I$5="",SUM(L96:N96),"")</f>
        <v>15</v>
      </c>
      <c r="P96" s="149" t="s">
        <v>31</v>
      </c>
      <c r="Q96" s="125" t="e">
        <f ca="1">_xludf.CONCAT(P96,"1")</f>
        <v>#NAME?</v>
      </c>
      <c r="R96" s="149">
        <f t="array" ref="R96">IF(calculator!$I$5="",INDEX(VeryBigTable,MATCH(R$1,VeryBigTableHeroes,0),MATCH(INDEX(ChatList,MATCH($P96,ChatHeroList,0),1),VeryBigTableChatRow)),"")</f>
        <v>1</v>
      </c>
      <c r="S96" s="149">
        <f t="array" ref="S96">IF(calculator!$I$5="",INDEX(VeryBigTable,MATCH(S$1,VeryBigTableHeroes,0),MATCH(INDEX(ChatList,MATCH($P96,ChatHeroList,0),1),VeryBigTableChatRow)),"")</f>
        <v>0</v>
      </c>
      <c r="T96" s="149">
        <f t="array" ref="T96">IF(calculator!$I$5="",INDEX(VeryBigTable,MATCH(T$1,VeryBigTableHeroes,0),MATCH(INDEX(ChatList,MATCH($P96,ChatHeroList,0),1),VeryBigTableChatRow)),"")</f>
        <v>-2</v>
      </c>
      <c r="U96" s="149">
        <f>IF(calculator!$I$5="",SUM(R96:T96),"")</f>
        <v>-1</v>
      </c>
    </row>
    <row r="97" spans="1:21">
      <c r="A97" s="80" t="str">
        <v>RueleOfLight</v>
      </c>
      <c r="B97" s="142" t="e">
        <f ca="1"/>
        <v>#NAME?</v>
      </c>
      <c r="D97" s="23" t="s">
        <v>141</v>
      </c>
      <c r="E97" t="e">
        <f t="shared" ca="1" si="1"/>
        <v>#NAME?</v>
      </c>
      <c r="F97" s="143">
        <f t="array" ref="F97">IF(calculator!$I$5="",INDEX(VeryBigTable,MATCH(F$1,VeryBigTableHeroes,0),MATCH(INDEX(ChatList,MATCH($D97,ChatHeroList,0),1),VeryBigTableChatRow)),"")</f>
        <v>-1</v>
      </c>
      <c r="G97" s="143">
        <f t="array" ref="G97">IF(calculator!$I$5="",INDEX(VeryBigTable,MATCH(G$1,VeryBigTableHeroes,0),MATCH(INDEX(ChatList,MATCH($D97,ChatHeroList,0),1),VeryBigTableChatRow)),"")</f>
        <v>6</v>
      </c>
      <c r="H97" s="143">
        <f t="array" ref="H97">IF(calculator!$I$5="",INDEX(VeryBigTable,MATCH(H$1,VeryBigTableHeroes,0),MATCH(INDEX(ChatList,MATCH($D97,ChatHeroList,0),1),VeryBigTableChatRow)),"")</f>
        <v>6</v>
      </c>
      <c r="I97" s="143">
        <f>IF(calculator!$I$5="",SUM(F97:H97),"")</f>
        <v>11</v>
      </c>
      <c r="J97" s="23" t="s">
        <v>141</v>
      </c>
      <c r="K97" s="23" t="e">
        <f t="shared" ca="1" si="2"/>
        <v>#NAME?</v>
      </c>
      <c r="L97" s="23">
        <f t="array" ref="L97">IF(calculator!$I$5="",INDEX(VeryBigTable,MATCH(L$1,VeryBigTableHeroes,0),MATCH(INDEX(ChatList,MATCH($J97,ChatHeroList,0),2),VeryBigTableChatRow)),"")</f>
        <v>3</v>
      </c>
      <c r="M97" s="23">
        <f t="array" ref="M97">IF(calculator!$I$5="",INDEX(VeryBigTable,MATCH(M$1,VeryBigTableHeroes,0),MATCH(INDEX(ChatList,MATCH($J97,ChatHeroList,0),2),VeryBigTableChatRow)),"")</f>
        <v>2</v>
      </c>
      <c r="N97" s="23">
        <f t="array" ref="N97">IF(calculator!$I$5="",INDEX(VeryBigTable,MATCH(N$1,VeryBigTableHeroes,0),MATCH(INDEX(ChatList,MATCH($J97,ChatHeroList,0),2),VeryBigTableChatRow)),"")</f>
        <v>1</v>
      </c>
      <c r="O97" s="23">
        <f>IF(calculator!$I$5="",SUM(L97:N97),"")</f>
        <v>6</v>
      </c>
      <c r="P97" s="149" t="s">
        <v>31</v>
      </c>
      <c r="Q97" s="125" t="e">
        <f ca="1">_xludf.CONCAT(P97,"2")</f>
        <v>#NAME?</v>
      </c>
      <c r="R97" s="149">
        <f t="array" ref="R97">IF(calculator!$I$5="",INDEX(VeryBigTable,MATCH(R$1,VeryBigTableHeroes,0),MATCH(INDEX(ChatList,MATCH($P97,ChatHeroList,0),2),VeryBigTableChatRow)),"")</f>
        <v>2</v>
      </c>
      <c r="S97" s="149">
        <f t="array" ref="S97">IF(calculator!$I$5="",INDEX(VeryBigTable,MATCH(S$1,VeryBigTableHeroes,0),MATCH(INDEX(ChatList,MATCH($P97,ChatHeroList,0),2),VeryBigTableChatRow)),"")</f>
        <v>-3</v>
      </c>
      <c r="T97" s="149">
        <f t="array" ref="T97">IF(calculator!$I$5="",INDEX(VeryBigTable,MATCH(T$1,VeryBigTableHeroes,0),MATCH(INDEX(ChatList,MATCH($P97,ChatHeroList,0),2),VeryBigTableChatRow)),"")</f>
        <v>-1</v>
      </c>
      <c r="U97" s="149">
        <f>IF(calculator!$I$5="",SUM(R97:T97),"")</f>
        <v>-2</v>
      </c>
    </row>
    <row r="98" spans="1:21">
      <c r="A98" s="80" t="str">
        <v>Schuri</v>
      </c>
      <c r="B98" s="142" t="e">
        <f ca="1"/>
        <v>#NAME?</v>
      </c>
      <c r="D98" s="23" t="s">
        <v>161</v>
      </c>
      <c r="E98" t="e">
        <f t="shared" ca="1" si="1"/>
        <v>#NAME?</v>
      </c>
      <c r="F98" s="143">
        <f t="array" ref="F98">IF(calculator!$I$5="",INDEX(VeryBigTable,MATCH(F$1,VeryBigTableHeroes,0),MATCH(INDEX(ChatList,MATCH($D98,ChatHeroList,0),1),VeryBigTableChatRow)),"")</f>
        <v>-1</v>
      </c>
      <c r="G98" s="143">
        <f t="array" ref="G98">IF(calculator!$I$5="",INDEX(VeryBigTable,MATCH(G$1,VeryBigTableHeroes,0),MATCH(INDEX(ChatList,MATCH($D98,ChatHeroList,0),1),VeryBigTableChatRow)),"")</f>
        <v>3</v>
      </c>
      <c r="H98" s="143">
        <f t="array" ref="H98">IF(calculator!$I$5="",INDEX(VeryBigTable,MATCH(H$1,VeryBigTableHeroes,0),MATCH(INDEX(ChatList,MATCH($D98,ChatHeroList,0),1),VeryBigTableChatRow)),"")</f>
        <v>-2</v>
      </c>
      <c r="I98" s="143">
        <f>IF(calculator!$I$5="",SUM(F98:H98),"")</f>
        <v>0</v>
      </c>
      <c r="J98" s="23" t="s">
        <v>161</v>
      </c>
      <c r="K98" s="23" t="e">
        <f t="shared" ca="1" si="2"/>
        <v>#NAME?</v>
      </c>
      <c r="L98" s="23">
        <f t="array" ref="L98">IF(calculator!$I$5="",INDEX(VeryBigTable,MATCH(L$1,VeryBigTableHeroes,0),MATCH(INDEX(ChatList,MATCH($J98,ChatHeroList,0),2),VeryBigTableChatRow)),"")</f>
        <v>1</v>
      </c>
      <c r="M98" s="23">
        <f t="array" ref="M98">IF(calculator!$I$5="",INDEX(VeryBigTable,MATCH(M$1,VeryBigTableHeroes,0),MATCH(INDEX(ChatList,MATCH($J98,ChatHeroList,0),2),VeryBigTableChatRow)),"")</f>
        <v>-2</v>
      </c>
      <c r="N98" s="23">
        <f t="array" ref="N98">IF(calculator!$I$5="",INDEX(VeryBigTable,MATCH(N$1,VeryBigTableHeroes,0),MATCH(INDEX(ChatList,MATCH($J98,ChatHeroList,0),2),VeryBigTableChatRow)),"")</f>
        <v>-2</v>
      </c>
      <c r="O98" s="23">
        <f>IF(calculator!$I$5="",SUM(L98:N98),"")</f>
        <v>-3</v>
      </c>
      <c r="P98" s="149" t="s">
        <v>126</v>
      </c>
      <c r="Q98" s="125" t="e">
        <f ca="1">_xludf.CONCAT(P98,"1")</f>
        <v>#NAME?</v>
      </c>
      <c r="R98" s="149">
        <f t="array" ref="R98">IF(calculator!$I$5="",INDEX(VeryBigTable,MATCH(R$1,VeryBigTableHeroes,0),MATCH(INDEX(ChatList,MATCH($P98,ChatHeroList,0),1),VeryBigTableChatRow)),"")</f>
        <v>2</v>
      </c>
      <c r="S98" s="149">
        <f t="array" ref="S98">IF(calculator!$I$5="",INDEX(VeryBigTable,MATCH(S$1,VeryBigTableHeroes,0),MATCH(INDEX(ChatList,MATCH($P98,ChatHeroList,0),1),VeryBigTableChatRow)),"")</f>
        <v>-3</v>
      </c>
      <c r="T98" s="149">
        <f t="array" ref="T98">IF(calculator!$I$5="",INDEX(VeryBigTable,MATCH(T$1,VeryBigTableHeroes,0),MATCH(INDEX(ChatList,MATCH($P98,ChatHeroList,0),1),VeryBigTableChatRow)),"")</f>
        <v>3</v>
      </c>
      <c r="U98" s="149">
        <f>IF(calculator!$I$5="",SUM(R98:T98),"")</f>
        <v>2</v>
      </c>
    </row>
    <row r="99" spans="1:21">
      <c r="A99" s="80" t="str">
        <v>Serila</v>
      </c>
      <c r="B99" s="142" t="e">
        <f ca="1"/>
        <v>#NAME?</v>
      </c>
      <c r="D99" s="23" t="s">
        <v>190</v>
      </c>
      <c r="E99" t="e">
        <f t="shared" ca="1" si="1"/>
        <v>#NAME?</v>
      </c>
      <c r="F99" s="143">
        <f t="array" ref="F99">IF(calculator!$I$5="",INDEX(VeryBigTable,MATCH(F$1,VeryBigTableHeroes,0),MATCH(INDEX(ChatList,MATCH($D99,ChatHeroList,0),1),VeryBigTableChatRow)),"")</f>
        <v>2</v>
      </c>
      <c r="G99" s="143">
        <f t="array" ref="G99">IF(calculator!$I$5="",INDEX(VeryBigTable,MATCH(G$1,VeryBigTableHeroes,0),MATCH(INDEX(ChatList,MATCH($D99,ChatHeroList,0),1),VeryBigTableChatRow)),"")</f>
        <v>5</v>
      </c>
      <c r="H99" s="143">
        <f t="array" ref="H99">IF(calculator!$I$5="",INDEX(VeryBigTable,MATCH(H$1,VeryBigTableHeroes,0),MATCH(INDEX(ChatList,MATCH($D99,ChatHeroList,0),1),VeryBigTableChatRow)),"")</f>
        <v>4</v>
      </c>
      <c r="I99" s="143">
        <f>IF(calculator!$I$5="",SUM(F99:H99),"")</f>
        <v>11</v>
      </c>
      <c r="J99" s="23" t="s">
        <v>190</v>
      </c>
      <c r="K99" s="23" t="e">
        <f t="shared" ca="1" si="2"/>
        <v>#NAME?</v>
      </c>
      <c r="L99" s="23">
        <f t="array" ref="L99">IF(calculator!$I$5="",INDEX(VeryBigTable,MATCH(L$1,VeryBigTableHeroes,0),MATCH(INDEX(ChatList,MATCH($J99,ChatHeroList,0),2),VeryBigTableChatRow)),"")</f>
        <v>3</v>
      </c>
      <c r="M99" s="23">
        <f t="array" ref="M99">IF(calculator!$I$5="",INDEX(VeryBigTable,MATCH(M$1,VeryBigTableHeroes,0),MATCH(INDEX(ChatList,MATCH($J99,ChatHeroList,0),2),VeryBigTableChatRow)),"")</f>
        <v>-2</v>
      </c>
      <c r="N99" s="23">
        <f t="array" ref="N99">IF(calculator!$I$5="",INDEX(VeryBigTable,MATCH(N$1,VeryBigTableHeroes,0),MATCH(INDEX(ChatList,MATCH($J99,ChatHeroList,0),2),VeryBigTableChatRow)),"")</f>
        <v>-5</v>
      </c>
      <c r="O99" s="23">
        <f>IF(calculator!$I$5="",SUM(L99:N99),"")</f>
        <v>-4</v>
      </c>
      <c r="P99" s="149" t="s">
        <v>126</v>
      </c>
      <c r="Q99" s="125" t="e">
        <f ca="1">_xludf.CONCAT(P99,"2")</f>
        <v>#NAME?</v>
      </c>
      <c r="R99" s="149">
        <f t="array" ref="R99">IF(calculator!$I$5="",INDEX(VeryBigTable,MATCH(R$1,VeryBigTableHeroes,0),MATCH(INDEX(ChatList,MATCH($P99,ChatHeroList,0),2),VeryBigTableChatRow)),"")</f>
        <v>6</v>
      </c>
      <c r="S99" s="149">
        <f t="array" ref="S99">IF(calculator!$I$5="",INDEX(VeryBigTable,MATCH(S$1,VeryBigTableHeroes,0),MATCH(INDEX(ChatList,MATCH($P99,ChatHeroList,0),2),VeryBigTableChatRow)),"")</f>
        <v>1</v>
      </c>
      <c r="T99" s="149">
        <f t="array" ref="T99">IF(calculator!$I$5="",INDEX(VeryBigTable,MATCH(T$1,VeryBigTableHeroes,0),MATCH(INDEX(ChatList,MATCH($P99,ChatHeroList,0),2),VeryBigTableChatRow)),"")</f>
        <v>1</v>
      </c>
      <c r="U99" s="149">
        <f>IF(calculator!$I$5="",SUM(R99:T99),"")</f>
        <v>8</v>
      </c>
    </row>
    <row r="100" spans="1:21">
      <c r="A100" s="80" t="str">
        <v>Sez</v>
      </c>
      <c r="B100" s="142" t="e">
        <f ca="1"/>
        <v>#NAME?</v>
      </c>
      <c r="D100" s="23" t="s">
        <v>193</v>
      </c>
      <c r="E100" t="e">
        <f t="shared" ca="1" si="1"/>
        <v>#NAME?</v>
      </c>
      <c r="F100" s="143">
        <f t="array" ref="F100">IF(calculator!$I$5="",INDEX(VeryBigTable,MATCH(F$1,VeryBigTableHeroes,0),MATCH(INDEX(ChatList,MATCH($D100,ChatHeroList,0),1),VeryBigTableChatRow)),"")</f>
        <v>0</v>
      </c>
      <c r="G100" s="143">
        <f t="array" ref="G100">IF(calculator!$I$5="",INDEX(VeryBigTable,MATCH(G$1,VeryBigTableHeroes,0),MATCH(INDEX(ChatList,MATCH($D100,ChatHeroList,0),1),VeryBigTableChatRow)),"")</f>
        <v>9</v>
      </c>
      <c r="H100" s="143">
        <f t="array" ref="H100">IF(calculator!$I$5="",INDEX(VeryBigTable,MATCH(H$1,VeryBigTableHeroes,0),MATCH(INDEX(ChatList,MATCH($D100,ChatHeroList,0),1),VeryBigTableChatRow)),"")</f>
        <v>6</v>
      </c>
      <c r="I100" s="143">
        <f>IF(calculator!$I$5="",SUM(F100:H100),"")</f>
        <v>15</v>
      </c>
      <c r="J100" s="23" t="s">
        <v>193</v>
      </c>
      <c r="K100" s="23" t="e">
        <f t="shared" ca="1" si="2"/>
        <v>#NAME?</v>
      </c>
      <c r="L100" s="23">
        <f t="array" ref="L100">IF(calculator!$I$5="",INDEX(VeryBigTable,MATCH(L$1,VeryBigTableHeroes,0),MATCH(INDEX(ChatList,MATCH($J100,ChatHeroList,0),2),VeryBigTableChatRow)),"")</f>
        <v>-1</v>
      </c>
      <c r="M100" s="23">
        <f t="array" ref="M100">IF(calculator!$I$5="",INDEX(VeryBigTable,MATCH(M$1,VeryBigTableHeroes,0),MATCH(INDEX(ChatList,MATCH($J100,ChatHeroList,0),2),VeryBigTableChatRow)),"")</f>
        <v>-3</v>
      </c>
      <c r="N100" s="23">
        <f t="array" ref="N100">IF(calculator!$I$5="",INDEX(VeryBigTable,MATCH(N$1,VeryBigTableHeroes,0),MATCH(INDEX(ChatList,MATCH($J100,ChatHeroList,0),2),VeryBigTableChatRow)),"")</f>
        <v>1</v>
      </c>
      <c r="O100" s="23">
        <f>IF(calculator!$I$5="",SUM(L100:N100),"")</f>
        <v>-3</v>
      </c>
      <c r="P100" s="149" t="s">
        <v>200</v>
      </c>
      <c r="Q100" s="125" t="e">
        <f ca="1">_xludf.CONCAT(P100,"1")</f>
        <v>#NAME?</v>
      </c>
      <c r="R100" s="149">
        <f t="array" ref="R100">IF(calculator!$I$5="",INDEX(VeryBigTable,MATCH(R$1,VeryBigTableHeroes,0),MATCH(INDEX(ChatList,MATCH($P100,ChatHeroList,0),1),VeryBigTableChatRow)),"")</f>
        <v>-1</v>
      </c>
      <c r="S100" s="149">
        <f t="array" ref="S100">IF(calculator!$I$5="",INDEX(VeryBigTable,MATCH(S$1,VeryBigTableHeroes,0),MATCH(INDEX(ChatList,MATCH($P100,ChatHeroList,0),1),VeryBigTableChatRow)),"")</f>
        <v>-3</v>
      </c>
      <c r="T100" s="149">
        <f t="array" ref="T100">IF(calculator!$I$5="",INDEX(VeryBigTable,MATCH(T$1,VeryBigTableHeroes,0),MATCH(INDEX(ChatList,MATCH($P100,ChatHeroList,0),1),VeryBigTableChatRow)),"")</f>
        <v>1</v>
      </c>
      <c r="U100" s="149">
        <f>IF(calculator!$I$5="",SUM(R100:T100),"")</f>
        <v>-3</v>
      </c>
    </row>
    <row r="101" spans="1:21">
      <c r="A101" s="80" t="str">
        <v>ShadowRose</v>
      </c>
      <c r="B101" s="142" t="e">
        <f ca="1"/>
        <v>#NAME?</v>
      </c>
      <c r="D101" s="23" t="s">
        <v>117</v>
      </c>
      <c r="E101" t="e">
        <f t="shared" ca="1" si="1"/>
        <v>#NAME?</v>
      </c>
      <c r="F101" s="143">
        <f t="array" ref="F101">IF(calculator!$I$5="",INDEX(VeryBigTable,MATCH(F$1,VeryBigTableHeroes,0),MATCH(INDEX(ChatList,MATCH($D101,ChatHeroList,0),1),VeryBigTableChatRow)),"")</f>
        <v>7</v>
      </c>
      <c r="G101" s="143">
        <f t="array" ref="G101">IF(calculator!$I$5="",INDEX(VeryBigTable,MATCH(G$1,VeryBigTableHeroes,0),MATCH(INDEX(ChatList,MATCH($D101,ChatHeroList,0),1),VeryBigTableChatRow)),"")</f>
        <v>5</v>
      </c>
      <c r="H101" s="143">
        <f t="array" ref="H101">IF(calculator!$I$5="",INDEX(VeryBigTable,MATCH(H$1,VeryBigTableHeroes,0),MATCH(INDEX(ChatList,MATCH($D101,ChatHeroList,0),1),VeryBigTableChatRow)),"")</f>
        <v>3</v>
      </c>
      <c r="I101" s="143">
        <f>IF(calculator!$I$5="",SUM(F101:H101),"")</f>
        <v>15</v>
      </c>
      <c r="J101" s="23" t="s">
        <v>117</v>
      </c>
      <c r="K101" s="23" t="e">
        <f t="shared" ca="1" si="2"/>
        <v>#NAME?</v>
      </c>
      <c r="L101" s="23" t="e">
        <f t="array" ref="L101">IF(calculator!$I$5="",INDEX(VeryBigTable,MATCH(L$1,VeryBigTableHeroes,0),MATCH(INDEX(ChatList,MATCH($J101,ChatHeroList,0),2),VeryBigTableChatRow)),"")</f>
        <v>#N/A</v>
      </c>
      <c r="M101" s="23" t="e">
        <f t="array" ref="M101">IF(calculator!$I$5="",INDEX(VeryBigTable,MATCH(M$1,VeryBigTableHeroes,0),MATCH(INDEX(ChatList,MATCH($J101,ChatHeroList,0),2),VeryBigTableChatRow)),"")</f>
        <v>#N/A</v>
      </c>
      <c r="N101" s="23" t="e">
        <f t="array" ref="N101">IF(calculator!$I$5="",INDEX(VeryBigTable,MATCH(N$1,VeryBigTableHeroes,0),MATCH(INDEX(ChatList,MATCH($J101,ChatHeroList,0),2),VeryBigTableChatRow)),"")</f>
        <v>#N/A</v>
      </c>
      <c r="O101" s="23" t="e">
        <f>IF(calculator!$I$5="",SUM(L101:N101),"")</f>
        <v>#N/A</v>
      </c>
      <c r="P101" s="149" t="s">
        <v>200</v>
      </c>
      <c r="Q101" s="125" t="e">
        <f ca="1">_xludf.CONCAT(P101,"2")</f>
        <v>#NAME?</v>
      </c>
      <c r="R101" s="149">
        <f t="array" ref="R101">IF(calculator!$I$5="",INDEX(VeryBigTable,MATCH(R$1,VeryBigTableHeroes,0),MATCH(INDEX(ChatList,MATCH($P101,ChatHeroList,0),2),VeryBigTableChatRow)),"")</f>
        <v>-1</v>
      </c>
      <c r="S101" s="149">
        <f t="array" ref="S101">IF(calculator!$I$5="",INDEX(VeryBigTable,MATCH(S$1,VeryBigTableHeroes,0),MATCH(INDEX(ChatList,MATCH($P101,ChatHeroList,0),2),VeryBigTableChatRow)),"")</f>
        <v>3</v>
      </c>
      <c r="T101" s="149">
        <f t="array" ref="T101">IF(calculator!$I$5="",INDEX(VeryBigTable,MATCH(T$1,VeryBigTableHeroes,0),MATCH(INDEX(ChatList,MATCH($P101,ChatHeroList,0),2),VeryBigTableChatRow)),"")</f>
        <v>-2</v>
      </c>
      <c r="U101" s="149">
        <f>IF(calculator!$I$5="",SUM(R101:T101),"")</f>
        <v>0</v>
      </c>
    </row>
    <row r="102" spans="1:21">
      <c r="A102" s="80" t="str">
        <v>ShootingStarAchates</v>
      </c>
      <c r="B102" s="142" t="e">
        <f ca="1"/>
        <v>#NAME?</v>
      </c>
      <c r="D102" s="23" t="s">
        <v>201</v>
      </c>
      <c r="E102" t="e">
        <f t="shared" ca="1" si="1"/>
        <v>#NAME?</v>
      </c>
      <c r="F102" s="143">
        <f t="array" ref="F102">IF(calculator!$I$5="",INDEX(VeryBigTable,MATCH(F$1,VeryBigTableHeroes,0),MATCH(INDEX(ChatList,MATCH($D102,ChatHeroList,0),1),VeryBigTableChatRow)),"")</f>
        <v>3</v>
      </c>
      <c r="G102" s="143">
        <f t="array" ref="G102">IF(calculator!$I$5="",INDEX(VeryBigTable,MATCH(G$1,VeryBigTableHeroes,0),MATCH(INDEX(ChatList,MATCH($D102,ChatHeroList,0),1),VeryBigTableChatRow)),"")</f>
        <v>2</v>
      </c>
      <c r="H102" s="143">
        <f t="array" ref="H102">IF(calculator!$I$5="",INDEX(VeryBigTable,MATCH(H$1,VeryBigTableHeroes,0),MATCH(INDEX(ChatList,MATCH($D102,ChatHeroList,0),1),VeryBigTableChatRow)),"")</f>
        <v>1</v>
      </c>
      <c r="I102" s="143">
        <f>IF(calculator!$I$5="",SUM(F102:H102),"")</f>
        <v>6</v>
      </c>
      <c r="J102" s="23" t="s">
        <v>201</v>
      </c>
      <c r="K102" s="23" t="e">
        <f t="shared" ca="1" si="2"/>
        <v>#NAME?</v>
      </c>
      <c r="L102" s="23">
        <f t="array" ref="L102">IF(calculator!$I$5="",INDEX(VeryBigTable,MATCH(L$1,VeryBigTableHeroes,0),MATCH(INDEX(ChatList,MATCH($J102,ChatHeroList,0),2),VeryBigTableChatRow)),"")</f>
        <v>6</v>
      </c>
      <c r="M102" s="23">
        <f t="array" ref="M102">IF(calculator!$I$5="",INDEX(VeryBigTable,MATCH(M$1,VeryBigTableHeroes,0),MATCH(INDEX(ChatList,MATCH($J102,ChatHeroList,0),2),VeryBigTableChatRow)),"")</f>
        <v>1</v>
      </c>
      <c r="N102" s="23">
        <f t="array" ref="N102">IF(calculator!$I$5="",INDEX(VeryBigTable,MATCH(N$1,VeryBigTableHeroes,0),MATCH(INDEX(ChatList,MATCH($J102,ChatHeroList,0),2),VeryBigTableChatRow)),"")</f>
        <v>1</v>
      </c>
      <c r="O102" s="23">
        <f>IF(calculator!$I$5="",SUM(L102:N102),"")</f>
        <v>8</v>
      </c>
      <c r="P102" s="149" t="s">
        <v>72</v>
      </c>
      <c r="Q102" s="125" t="e">
        <f ca="1">_xludf.CONCAT(P102,"1")</f>
        <v>#NAME?</v>
      </c>
      <c r="R102" s="149">
        <f t="array" ref="R102">IF(calculator!$I$5="",INDEX(VeryBigTable,MATCH(R$1,VeryBigTableHeroes,0),MATCH(INDEX(ChatList,MATCH($P102,ChatHeroList,0),1),VeryBigTableChatRow)),"")</f>
        <v>2</v>
      </c>
      <c r="S102" s="149">
        <f t="array" ref="S102">IF(calculator!$I$5="",INDEX(VeryBigTable,MATCH(S$1,VeryBigTableHeroes,0),MATCH(INDEX(ChatList,MATCH($P102,ChatHeroList,0),1),VeryBigTableChatRow)),"")</f>
        <v>-3</v>
      </c>
      <c r="T102" s="149">
        <f t="array" ref="T102">IF(calculator!$I$5="",INDEX(VeryBigTable,MATCH(T$1,VeryBigTableHeroes,0),MATCH(INDEX(ChatList,MATCH($P102,ChatHeroList,0),1),VeryBigTableChatRow)),"")</f>
        <v>3</v>
      </c>
      <c r="U102" s="149">
        <f>IF(calculator!$I$5="",SUM(R102:T102),"")</f>
        <v>2</v>
      </c>
    </row>
    <row r="103" spans="1:21">
      <c r="A103" s="80" t="str">
        <v>Sigret</v>
      </c>
      <c r="B103" s="142" t="e">
        <f ca="1"/>
        <v>#NAME?</v>
      </c>
      <c r="D103" s="23" t="s">
        <v>186</v>
      </c>
      <c r="E103" t="e">
        <f t="shared" ca="1" si="1"/>
        <v>#NAME?</v>
      </c>
      <c r="F103" s="143" t="e">
        <f t="array" ref="F103">IF(calculator!$I$5="",INDEX(VeryBigTable,MATCH(F$1,VeryBigTableHeroes,0),MATCH(INDEX(ChatList,MATCH($D103,ChatHeroList,0),1),VeryBigTableChatRow)),"")</f>
        <v>#N/A</v>
      </c>
      <c r="G103" s="143" t="e">
        <f t="array" ref="G103">IF(calculator!$I$5="",INDEX(VeryBigTable,MATCH(G$1,VeryBigTableHeroes,0),MATCH(INDEX(ChatList,MATCH($D103,ChatHeroList,0),1),VeryBigTableChatRow)),"")</f>
        <v>#N/A</v>
      </c>
      <c r="H103" s="143" t="e">
        <f t="array" ref="H103">IF(calculator!$I$5="",INDEX(VeryBigTable,MATCH(H$1,VeryBigTableHeroes,0),MATCH(INDEX(ChatList,MATCH($D103,ChatHeroList,0),1),VeryBigTableChatRow)),"")</f>
        <v>#N/A</v>
      </c>
      <c r="I103" s="143" t="e">
        <f>IF(calculator!$I$5="",SUM(F103:H103),"")</f>
        <v>#N/A</v>
      </c>
      <c r="J103" s="23" t="s">
        <v>186</v>
      </c>
      <c r="K103" s="23" t="e">
        <f t="shared" ca="1" si="2"/>
        <v>#NAME?</v>
      </c>
      <c r="L103" s="23">
        <f t="array" ref="L103">IF(calculator!$I$5="",INDEX(VeryBigTable,MATCH(L$1,VeryBigTableHeroes,0),MATCH(INDEX(ChatList,MATCH($J103,ChatHeroList,0),2),VeryBigTableChatRow)),"")</f>
        <v>3</v>
      </c>
      <c r="M103" s="23">
        <f t="array" ref="M103">IF(calculator!$I$5="",INDEX(VeryBigTable,MATCH(M$1,VeryBigTableHeroes,0),MATCH(INDEX(ChatList,MATCH($J103,ChatHeroList,0),2),VeryBigTableChatRow)),"")</f>
        <v>-4</v>
      </c>
      <c r="N103" s="23">
        <f t="array" ref="N103">IF(calculator!$I$5="",INDEX(VeryBigTable,MATCH(N$1,VeryBigTableHeroes,0),MATCH(INDEX(ChatList,MATCH($J103,ChatHeroList,0),2),VeryBigTableChatRow)),"")</f>
        <v>-2</v>
      </c>
      <c r="O103" s="23">
        <f>IF(calculator!$I$5="",SUM(L103:N103),"")</f>
        <v>-3</v>
      </c>
      <c r="P103" s="149" t="s">
        <v>72</v>
      </c>
      <c r="Q103" s="125" t="e">
        <f ca="1">_xludf.CONCAT(P103,"2")</f>
        <v>#NAME?</v>
      </c>
      <c r="R103" s="149">
        <f t="array" ref="R103">IF(calculator!$I$5="",INDEX(VeryBigTable,MATCH(R$1,VeryBigTableHeroes,0),MATCH(INDEX(ChatList,MATCH($P103,ChatHeroList,0),2),VeryBigTableChatRow)),"")</f>
        <v>2</v>
      </c>
      <c r="S103" s="149">
        <f t="array" ref="S103">IF(calculator!$I$5="",INDEX(VeryBigTable,MATCH(S$1,VeryBigTableHeroes,0),MATCH(INDEX(ChatList,MATCH($P103,ChatHeroList,0),2),VeryBigTableChatRow)),"")</f>
        <v>5</v>
      </c>
      <c r="T103" s="149">
        <f t="array" ref="T103">IF(calculator!$I$5="",INDEX(VeryBigTable,MATCH(T$1,VeryBigTableHeroes,0),MATCH(INDEX(ChatList,MATCH($P103,ChatHeroList,0),2),VeryBigTableChatRow)),"")</f>
        <v>4</v>
      </c>
      <c r="U103" s="149">
        <f>IF(calculator!$I$5="",SUM(R103:T103),"")</f>
        <v>11</v>
      </c>
    </row>
    <row r="104" spans="1:21">
      <c r="A104" s="80" t="str">
        <v>Silk</v>
      </c>
      <c r="B104" s="142" t="e">
        <f ca="1"/>
        <v>#NAME?</v>
      </c>
      <c r="D104" s="23" t="s">
        <v>183</v>
      </c>
      <c r="E104" t="e">
        <f t="shared" ca="1" si="1"/>
        <v>#NAME?</v>
      </c>
      <c r="F104" s="143">
        <f t="array" ref="F104">IF(calculator!$I$5="",INDEX(VeryBigTable,MATCH(F$1,VeryBigTableHeroes,0),MATCH(INDEX(ChatList,MATCH($D104,ChatHeroList,0),1),VeryBigTableChatRow)),"")</f>
        <v>3</v>
      </c>
      <c r="G104" s="143">
        <f t="array" ref="G104">IF(calculator!$I$5="",INDEX(VeryBigTable,MATCH(G$1,VeryBigTableHeroes,0),MATCH(INDEX(ChatList,MATCH($D104,ChatHeroList,0),1),VeryBigTableChatRow)),"")</f>
        <v>1</v>
      </c>
      <c r="H104" s="143">
        <f t="array" ref="H104">IF(calculator!$I$5="",INDEX(VeryBigTable,MATCH(H$1,VeryBigTableHeroes,0),MATCH(INDEX(ChatList,MATCH($D104,ChatHeroList,0),1),VeryBigTableChatRow)),"")</f>
        <v>2</v>
      </c>
      <c r="I104" s="143">
        <f>IF(calculator!$I$5="",SUM(F104:H104),"")</f>
        <v>6</v>
      </c>
      <c r="J104" s="23" t="s">
        <v>183</v>
      </c>
      <c r="K104" s="23" t="e">
        <f t="shared" ca="1" si="2"/>
        <v>#NAME?</v>
      </c>
      <c r="L104" s="23">
        <f t="array" ref="L104">IF(calculator!$I$5="",INDEX(VeryBigTable,MATCH(L$1,VeryBigTableHeroes,0),MATCH(INDEX(ChatList,MATCH($J104,ChatHeroList,0),2),VeryBigTableChatRow)),"")</f>
        <v>2</v>
      </c>
      <c r="M104" s="23">
        <f t="array" ref="M104">IF(calculator!$I$5="",INDEX(VeryBigTable,MATCH(M$1,VeryBigTableHeroes,0),MATCH(INDEX(ChatList,MATCH($J104,ChatHeroList,0),2),VeryBigTableChatRow)),"")</f>
        <v>5</v>
      </c>
      <c r="N104" s="23">
        <f t="array" ref="N104">IF(calculator!$I$5="",INDEX(VeryBigTable,MATCH(N$1,VeryBigTableHeroes,0),MATCH(INDEX(ChatList,MATCH($J104,ChatHeroList,0),2),VeryBigTableChatRow)),"")</f>
        <v>4</v>
      </c>
      <c r="O104" s="23">
        <f>IF(calculator!$I$5="",SUM(L104:N104),"")</f>
        <v>11</v>
      </c>
      <c r="P104" s="149" t="s">
        <v>50</v>
      </c>
      <c r="Q104" s="125" t="e">
        <f ca="1">_xludf.CONCAT(P104,"1")</f>
        <v>#NAME?</v>
      </c>
      <c r="R104" s="149">
        <f t="array" ref="R104">IF(calculator!$I$5="",INDEX(VeryBigTable,MATCH(R$1,VeryBigTableHeroes,0),MATCH(INDEX(ChatList,MATCH($P104,ChatHeroList,0),1),VeryBigTableChatRow)),"")</f>
        <v>2</v>
      </c>
      <c r="S104" s="149">
        <f t="array" ref="S104">IF(calculator!$I$5="",INDEX(VeryBigTable,MATCH(S$1,VeryBigTableHeroes,0),MATCH(INDEX(ChatList,MATCH($P104,ChatHeroList,0),1),VeryBigTableChatRow)),"")</f>
        <v>0</v>
      </c>
      <c r="T104" s="149">
        <f t="array" ref="T104">IF(calculator!$I$5="",INDEX(VeryBigTable,MATCH(T$1,VeryBigTableHeroes,0),MATCH(INDEX(ChatList,MATCH($P104,ChatHeroList,0),1),VeryBigTableChatRow)),"")</f>
        <v>-3</v>
      </c>
      <c r="U104" s="149">
        <f>IF(calculator!$I$5="",SUM(R104:T104),"")</f>
        <v>-1</v>
      </c>
    </row>
    <row r="105" spans="1:21">
      <c r="A105" s="80" t="str">
        <v>SpecimenSez</v>
      </c>
      <c r="B105" s="142" t="e">
        <f ca="1"/>
        <v>#NAME?</v>
      </c>
      <c r="D105" s="23" t="s">
        <v>35</v>
      </c>
      <c r="E105" t="e">
        <f t="shared" ca="1" si="1"/>
        <v>#NAME?</v>
      </c>
      <c r="F105" s="143">
        <f t="array" ref="F105">IF(calculator!$I$5="",INDEX(VeryBigTable,MATCH(F$1,VeryBigTableHeroes,0),MATCH(INDEX(ChatList,MATCH($D105,ChatHeroList,0),1),VeryBigTableChatRow)),"")</f>
        <v>2</v>
      </c>
      <c r="G105" s="143">
        <f t="array" ref="G105">IF(calculator!$I$5="",INDEX(VeryBigTable,MATCH(G$1,VeryBigTableHeroes,0),MATCH(INDEX(ChatList,MATCH($D105,ChatHeroList,0),1),VeryBigTableChatRow)),"")</f>
        <v>0</v>
      </c>
      <c r="H105" s="143">
        <f t="array" ref="H105">IF(calculator!$I$5="",INDEX(VeryBigTable,MATCH(H$1,VeryBigTableHeroes,0),MATCH(INDEX(ChatList,MATCH($D105,ChatHeroList,0),1),VeryBigTableChatRow)),"")</f>
        <v>-3</v>
      </c>
      <c r="I105" s="143">
        <f>IF(calculator!$I$5="",SUM(F105:H105),"")</f>
        <v>-1</v>
      </c>
      <c r="J105" s="23" t="s">
        <v>35</v>
      </c>
      <c r="K105" s="23" t="e">
        <f t="shared" ca="1" si="2"/>
        <v>#NAME?</v>
      </c>
      <c r="L105" s="23">
        <f t="array" ref="L105">IF(calculator!$I$5="",INDEX(VeryBigTable,MATCH(L$1,VeryBigTableHeroes,0),MATCH(INDEX(ChatList,MATCH($J105,ChatHeroList,0),2),VeryBigTableChatRow)),"")</f>
        <v>3</v>
      </c>
      <c r="M105" s="23">
        <f t="array" ref="M105">IF(calculator!$I$5="",INDEX(VeryBigTable,MATCH(M$1,VeryBigTableHeroes,0),MATCH(INDEX(ChatList,MATCH($J105,ChatHeroList,0),2),VeryBigTableChatRow)),"")</f>
        <v>-2</v>
      </c>
      <c r="N105" s="23">
        <f t="array" ref="N105">IF(calculator!$I$5="",INDEX(VeryBigTable,MATCH(N$1,VeryBigTableHeroes,0),MATCH(INDEX(ChatList,MATCH($J105,ChatHeroList,0),2),VeryBigTableChatRow)),"")</f>
        <v>-5</v>
      </c>
      <c r="O105" s="23">
        <f>IF(calculator!$I$5="",SUM(L105:N105),"")</f>
        <v>-4</v>
      </c>
      <c r="P105" s="149" t="s">
        <v>50</v>
      </c>
      <c r="Q105" s="125" t="e">
        <f ca="1">_xludf.CONCAT(P105,"2")</f>
        <v>#NAME?</v>
      </c>
      <c r="R105" s="149" t="e">
        <f t="array" ref="R105">IF(calculator!$I$5="",INDEX(VeryBigTable,MATCH(R$1,VeryBigTableHeroes,0),MATCH(INDEX(ChatList,MATCH($P105,ChatHeroList,0),2),VeryBigTableChatRow)),"")</f>
        <v>#N/A</v>
      </c>
      <c r="S105" s="149" t="e">
        <f t="array" ref="S105">IF(calculator!$I$5="",INDEX(VeryBigTable,MATCH(S$1,VeryBigTableHeroes,0),MATCH(INDEX(ChatList,MATCH($P105,ChatHeroList,0),2),VeryBigTableChatRow)),"")</f>
        <v>#N/A</v>
      </c>
      <c r="T105" s="149" t="e">
        <f t="array" ref="T105">IF(calculator!$I$5="",INDEX(VeryBigTable,MATCH(T$1,VeryBigTableHeroes,0),MATCH(INDEX(ChatList,MATCH($P105,ChatHeroList,0),2),VeryBigTableChatRow)),"")</f>
        <v>#N/A</v>
      </c>
      <c r="U105" s="149" t="e">
        <f>IF(calculator!$I$5="",SUM(R105:T105),"")</f>
        <v>#N/A</v>
      </c>
    </row>
    <row r="106" spans="1:21">
      <c r="A106" s="80" t="str">
        <v>SpectreTenebria</v>
      </c>
      <c r="B106" s="142" t="e">
        <f ca="1"/>
        <v>#NAME?</v>
      </c>
      <c r="D106" s="23" t="s">
        <v>22</v>
      </c>
      <c r="E106" t="e">
        <f t="shared" ca="1" si="1"/>
        <v>#NAME?</v>
      </c>
      <c r="F106" s="143">
        <f t="array" ref="F106">IF(calculator!$I$5="",INDEX(VeryBigTable,MATCH(F$1,VeryBigTableHeroes,0),MATCH(INDEX(ChatList,MATCH($D106,ChatHeroList,0),1),VeryBigTableChatRow)),"")</f>
        <v>2</v>
      </c>
      <c r="G106" s="143">
        <f t="array" ref="G106">IF(calculator!$I$5="",INDEX(VeryBigTable,MATCH(G$1,VeryBigTableHeroes,0),MATCH(INDEX(ChatList,MATCH($D106,ChatHeroList,0),1),VeryBigTableChatRow)),"")</f>
        <v>5</v>
      </c>
      <c r="H106" s="143">
        <f t="array" ref="H106">IF(calculator!$I$5="",INDEX(VeryBigTable,MATCH(H$1,VeryBigTableHeroes,0),MATCH(INDEX(ChatList,MATCH($D106,ChatHeroList,0),1),VeryBigTableChatRow)),"")</f>
        <v>4</v>
      </c>
      <c r="I106" s="143">
        <f>IF(calculator!$I$5="",SUM(F106:H106),"")</f>
        <v>11</v>
      </c>
      <c r="J106" s="23" t="s">
        <v>22</v>
      </c>
      <c r="K106" s="23" t="e">
        <f t="shared" ca="1" si="2"/>
        <v>#NAME?</v>
      </c>
      <c r="L106" s="23">
        <f t="array" ref="L106">IF(calculator!$I$5="",INDEX(VeryBigTable,MATCH(L$1,VeryBigTableHeroes,0),MATCH(INDEX(ChatList,MATCH($J106,ChatHeroList,0),2),VeryBigTableChatRow)),"")</f>
        <v>2</v>
      </c>
      <c r="M106" s="23">
        <f t="array" ref="M106">IF(calculator!$I$5="",INDEX(VeryBigTable,MATCH(M$1,VeryBigTableHeroes,0),MATCH(INDEX(ChatList,MATCH($J106,ChatHeroList,0),2),VeryBigTableChatRow)),"")</f>
        <v>0</v>
      </c>
      <c r="N106" s="23">
        <f t="array" ref="N106">IF(calculator!$I$5="",INDEX(VeryBigTable,MATCH(N$1,VeryBigTableHeroes,0),MATCH(INDEX(ChatList,MATCH($J106,ChatHeroList,0),2),VeryBigTableChatRow)),"")</f>
        <v>-3</v>
      </c>
      <c r="O106" s="23">
        <f>IF(calculator!$I$5="",SUM(L106:N106),"")</f>
        <v>-1</v>
      </c>
      <c r="P106" s="149" t="s">
        <v>67</v>
      </c>
      <c r="Q106" s="125" t="e">
        <f ca="1">_xludf.CONCAT(P106,"1")</f>
        <v>#NAME?</v>
      </c>
      <c r="R106" s="149" t="e">
        <f t="array" ref="R106">IF(calculator!$I$5="",INDEX(VeryBigTable,MATCH(R$1,VeryBigTableHeroes,0),MATCH(INDEX(ChatList,MATCH($P106,ChatHeroList,0),1),VeryBigTableChatRow)),"")</f>
        <v>#N/A</v>
      </c>
      <c r="S106" s="149" t="e">
        <f t="array" ref="S106">IF(calculator!$I$5="",INDEX(VeryBigTable,MATCH(S$1,VeryBigTableHeroes,0),MATCH(INDEX(ChatList,MATCH($P106,ChatHeroList,0),1),VeryBigTableChatRow)),"")</f>
        <v>#N/A</v>
      </c>
      <c r="T106" s="149" t="e">
        <f t="array" ref="T106">IF(calculator!$I$5="",INDEX(VeryBigTable,MATCH(T$1,VeryBigTableHeroes,0),MATCH(INDEX(ChatList,MATCH($P106,ChatHeroList,0),1),VeryBigTableChatRow)),"")</f>
        <v>#N/A</v>
      </c>
      <c r="U106" s="149" t="e">
        <f>IF(calculator!$I$5="",SUM(R106:T106),"")</f>
        <v>#N/A</v>
      </c>
    </row>
    <row r="107" spans="1:21">
      <c r="A107" s="80" t="str">
        <v>Surin</v>
      </c>
      <c r="B107" s="142" t="e">
        <f ca="1"/>
        <v>#NAME?</v>
      </c>
      <c r="D107" s="23" t="s">
        <v>96</v>
      </c>
      <c r="E107" t="e">
        <f t="shared" ca="1" si="1"/>
        <v>#NAME?</v>
      </c>
      <c r="F107" s="143" t="e">
        <f t="array" ref="F107">IF(calculator!$I$5="",INDEX(VeryBigTable,MATCH(F$1,VeryBigTableHeroes,0),MATCH(INDEX(ChatList,MATCH($D107,ChatHeroList,0),1),VeryBigTableChatRow)),"")</f>
        <v>#N/A</v>
      </c>
      <c r="G107" s="143" t="e">
        <f t="array" ref="G107">IF(calculator!$I$5="",INDEX(VeryBigTable,MATCH(G$1,VeryBigTableHeroes,0),MATCH(INDEX(ChatList,MATCH($D107,ChatHeroList,0),1),VeryBigTableChatRow)),"")</f>
        <v>#N/A</v>
      </c>
      <c r="H107" s="143" t="e">
        <f t="array" ref="H107">IF(calculator!$I$5="",INDEX(VeryBigTable,MATCH(H$1,VeryBigTableHeroes,0),MATCH(INDEX(ChatList,MATCH($D107,ChatHeroList,0),1),VeryBigTableChatRow)),"")</f>
        <v>#N/A</v>
      </c>
      <c r="I107" s="143" t="e">
        <f>IF(calculator!$I$5="",SUM(F107:H107),"")</f>
        <v>#N/A</v>
      </c>
      <c r="J107" s="23" t="s">
        <v>96</v>
      </c>
      <c r="K107" s="23" t="e">
        <f t="shared" ca="1" si="2"/>
        <v>#NAME?</v>
      </c>
      <c r="L107" s="23">
        <f t="array" ref="L107">IF(calculator!$I$5="",INDEX(VeryBigTable,MATCH(L$1,VeryBigTableHeroes,0),MATCH(INDEX(ChatList,MATCH($J107,ChatHeroList,0),2),VeryBigTableChatRow)),"")</f>
        <v>0</v>
      </c>
      <c r="M107" s="23">
        <f t="array" ref="M107">IF(calculator!$I$5="",INDEX(VeryBigTable,MATCH(M$1,VeryBigTableHeroes,0),MATCH(INDEX(ChatList,MATCH($J107,ChatHeroList,0),2),VeryBigTableChatRow)),"")</f>
        <v>9</v>
      </c>
      <c r="N107" s="23">
        <f t="array" ref="N107">IF(calculator!$I$5="",INDEX(VeryBigTable,MATCH(N$1,VeryBigTableHeroes,0),MATCH(INDEX(ChatList,MATCH($J107,ChatHeroList,0),2),VeryBigTableChatRow)),"")</f>
        <v>6</v>
      </c>
      <c r="O107" s="23">
        <f>IF(calculator!$I$5="",SUM(L107:N107),"")</f>
        <v>15</v>
      </c>
      <c r="P107" s="149" t="s">
        <v>67</v>
      </c>
      <c r="Q107" s="125" t="e">
        <f ca="1">_xludf.CONCAT(P107,"2")</f>
        <v>#NAME?</v>
      </c>
      <c r="R107" s="149">
        <f t="array" ref="R107">IF(calculator!$I$5="",INDEX(VeryBigTable,MATCH(R$1,VeryBigTableHeroes,0),MATCH(INDEX(ChatList,MATCH($P107,ChatHeroList,0),2),VeryBigTableChatRow)),"")</f>
        <v>1</v>
      </c>
      <c r="S107" s="149">
        <f t="array" ref="S107">IF(calculator!$I$5="",INDEX(VeryBigTable,MATCH(S$1,VeryBigTableHeroes,0),MATCH(INDEX(ChatList,MATCH($P107,ChatHeroList,0),2),VeryBigTableChatRow)),"")</f>
        <v>0</v>
      </c>
      <c r="T107" s="149">
        <f t="array" ref="T107">IF(calculator!$I$5="",INDEX(VeryBigTable,MATCH(T$1,VeryBigTableHeroes,0),MATCH(INDEX(ChatList,MATCH($P107,ChatHeroList,0),2),VeryBigTableChatRow)),"")</f>
        <v>-2</v>
      </c>
      <c r="U107" s="149">
        <f>IF(calculator!$I$5="",SUM(R107:T107),"")</f>
        <v>-1</v>
      </c>
    </row>
    <row r="108" spans="1:21">
      <c r="A108" s="80" t="str">
        <v>Sven</v>
      </c>
      <c r="B108" s="142" t="e">
        <f ca="1"/>
        <v>#NAME?</v>
      </c>
      <c r="D108" s="23" t="s">
        <v>153</v>
      </c>
      <c r="E108" t="e">
        <f t="shared" ca="1" si="1"/>
        <v>#NAME?</v>
      </c>
      <c r="F108" s="143">
        <f t="array" ref="F108">IF(calculator!$I$5="",INDEX(VeryBigTable,MATCH(F$1,VeryBigTableHeroes,0),MATCH(INDEX(ChatList,MATCH($D108,ChatHeroList,0),1),VeryBigTableChatRow)),"")</f>
        <v>7</v>
      </c>
      <c r="G108" s="143">
        <f t="array" ref="G108">IF(calculator!$I$5="",INDEX(VeryBigTable,MATCH(G$1,VeryBigTableHeroes,0),MATCH(INDEX(ChatList,MATCH($D108,ChatHeroList,0),1),VeryBigTableChatRow)),"")</f>
        <v>5</v>
      </c>
      <c r="H108" s="143">
        <f t="array" ref="H108">IF(calculator!$I$5="",INDEX(VeryBigTable,MATCH(H$1,VeryBigTableHeroes,0),MATCH(INDEX(ChatList,MATCH($D108,ChatHeroList,0),1),VeryBigTableChatRow)),"")</f>
        <v>3</v>
      </c>
      <c r="I108" s="143">
        <f>IF(calculator!$I$5="",SUM(F108:H108),"")</f>
        <v>15</v>
      </c>
      <c r="J108" s="23" t="s">
        <v>153</v>
      </c>
      <c r="K108" s="23" t="e">
        <f t="shared" ca="1" si="2"/>
        <v>#NAME?</v>
      </c>
      <c r="L108" s="23">
        <f t="array" ref="L108">IF(calculator!$I$5="",INDEX(VeryBigTable,MATCH(L$1,VeryBigTableHeroes,0),MATCH(INDEX(ChatList,MATCH($J108,ChatHeroList,0),2),VeryBigTableChatRow)),"")</f>
        <v>1</v>
      </c>
      <c r="M108" s="23">
        <f t="array" ref="M108">IF(calculator!$I$5="",INDEX(VeryBigTable,MATCH(M$1,VeryBigTableHeroes,0),MATCH(INDEX(ChatList,MATCH($J108,ChatHeroList,0),2),VeryBigTableChatRow)),"")</f>
        <v>0</v>
      </c>
      <c r="N108" s="23">
        <f t="array" ref="N108">IF(calculator!$I$5="",INDEX(VeryBigTable,MATCH(N$1,VeryBigTableHeroes,0),MATCH(INDEX(ChatList,MATCH($J108,ChatHeroList,0),2),VeryBigTableChatRow)),"")</f>
        <v>-2</v>
      </c>
      <c r="O108" s="23">
        <f>IF(calculator!$I$5="",SUM(L108:N108),"")</f>
        <v>-1</v>
      </c>
      <c r="P108" s="149" t="s">
        <v>66</v>
      </c>
      <c r="Q108" s="125" t="e">
        <f ca="1">_xludf.CONCAT(P108,"1")</f>
        <v>#NAME?</v>
      </c>
      <c r="R108" s="149">
        <f t="array" ref="R108">IF(calculator!$I$5="",INDEX(VeryBigTable,MATCH(R$1,VeryBigTableHeroes,0),MATCH(INDEX(ChatList,MATCH($P108,ChatHeroList,0),1),VeryBigTableChatRow)),"")</f>
        <v>0</v>
      </c>
      <c r="S108" s="149">
        <f t="array" ref="S108">IF(calculator!$I$5="",INDEX(VeryBigTable,MATCH(S$1,VeryBigTableHeroes,0),MATCH(INDEX(ChatList,MATCH($P108,ChatHeroList,0),1),VeryBigTableChatRow)),"")</f>
        <v>9</v>
      </c>
      <c r="T108" s="149">
        <f t="array" ref="T108">IF(calculator!$I$5="",INDEX(VeryBigTable,MATCH(T$1,VeryBigTableHeroes,0),MATCH(INDEX(ChatList,MATCH($P108,ChatHeroList,0),1),VeryBigTableChatRow)),"")</f>
        <v>6</v>
      </c>
      <c r="U108" s="149">
        <f>IF(calculator!$I$5="",SUM(R108:T108),"")</f>
        <v>15</v>
      </c>
    </row>
    <row r="109" spans="1:21">
      <c r="A109" s="80" t="str">
        <v>Tamarinne</v>
      </c>
      <c r="B109" s="142" t="e">
        <f ca="1"/>
        <v>#NAME?</v>
      </c>
      <c r="D109" s="23" t="s">
        <v>3</v>
      </c>
      <c r="E109" t="e">
        <f t="shared" ca="1" si="1"/>
        <v>#NAME?</v>
      </c>
      <c r="F109" s="143">
        <f t="array" ref="F109">IF(calculator!$I$5="",INDEX(VeryBigTable,MATCH(F$1,VeryBigTableHeroes,0),MATCH(INDEX(ChatList,MATCH($D109,ChatHeroList,0),1),VeryBigTableChatRow)),"")</f>
        <v>-1</v>
      </c>
      <c r="G109" s="143">
        <f t="array" ref="G109">IF(calculator!$I$5="",INDEX(VeryBigTable,MATCH(G$1,VeryBigTableHeroes,0),MATCH(INDEX(ChatList,MATCH($D109,ChatHeroList,0),1),VeryBigTableChatRow)),"")</f>
        <v>3</v>
      </c>
      <c r="H109" s="143">
        <f t="array" ref="H109">IF(calculator!$I$5="",INDEX(VeryBigTable,MATCH(H$1,VeryBigTableHeroes,0),MATCH(INDEX(ChatList,MATCH($D109,ChatHeroList,0),1),VeryBigTableChatRow)),"")</f>
        <v>-2</v>
      </c>
      <c r="I109" s="143">
        <f>IF(calculator!$I$5="",SUM(F109:H109),"")</f>
        <v>0</v>
      </c>
      <c r="J109" s="23" t="s">
        <v>3</v>
      </c>
      <c r="K109" s="23" t="e">
        <f t="shared" ca="1" si="2"/>
        <v>#NAME?</v>
      </c>
      <c r="L109" s="23">
        <f t="array" ref="L109">IF(calculator!$I$5="",INDEX(VeryBigTable,MATCH(L$1,VeryBigTableHeroes,0),MATCH(INDEX(ChatList,MATCH($J109,ChatHeroList,0),2),VeryBigTableChatRow)),"")</f>
        <v>4</v>
      </c>
      <c r="M109" s="23">
        <f t="array" ref="M109">IF(calculator!$I$5="",INDEX(VeryBigTable,MATCH(M$1,VeryBigTableHeroes,0),MATCH(INDEX(ChatList,MATCH($J109,ChatHeroList,0),2),VeryBigTableChatRow)),"")</f>
        <v>3</v>
      </c>
      <c r="N109" s="23">
        <f t="array" ref="N109">IF(calculator!$I$5="",INDEX(VeryBigTable,MATCH(N$1,VeryBigTableHeroes,0),MATCH(INDEX(ChatList,MATCH($J109,ChatHeroList,0),2),VeryBigTableChatRow)),"")</f>
        <v>4</v>
      </c>
      <c r="O109" s="23">
        <f>IF(calculator!$I$5="",SUM(L109:N109),"")</f>
        <v>11</v>
      </c>
      <c r="P109" s="149" t="s">
        <v>66</v>
      </c>
      <c r="Q109" s="125" t="e">
        <f ca="1">_xludf.CONCAT(P109,"2")</f>
        <v>#NAME?</v>
      </c>
      <c r="R109" s="149" t="e">
        <f t="array" ref="R109">IF(calculator!$I$5="",INDEX(VeryBigTable,MATCH(R$1,VeryBigTableHeroes,0),MATCH(INDEX(ChatList,MATCH($P109,ChatHeroList,0),2),VeryBigTableChatRow)),"")</f>
        <v>#N/A</v>
      </c>
      <c r="S109" s="149" t="e">
        <f t="array" ref="S109">IF(calculator!$I$5="",INDEX(VeryBigTable,MATCH(S$1,VeryBigTableHeroes,0),MATCH(INDEX(ChatList,MATCH($P109,ChatHeroList,0),2),VeryBigTableChatRow)),"")</f>
        <v>#N/A</v>
      </c>
      <c r="T109" s="149" t="e">
        <f t="array" ref="T109">IF(calculator!$I$5="",INDEX(VeryBigTable,MATCH(T$1,VeryBigTableHeroes,0),MATCH(INDEX(ChatList,MATCH($P109,ChatHeroList,0),2),VeryBigTableChatRow)),"")</f>
        <v>#N/A</v>
      </c>
      <c r="U109" s="149" t="e">
        <f>IF(calculator!$I$5="",SUM(R109:T109),"")</f>
        <v>#N/A</v>
      </c>
    </row>
    <row r="110" spans="1:21">
      <c r="A110" s="80" t="str">
        <v>TaranorGuard</v>
      </c>
      <c r="B110" s="142" t="e">
        <f ca="1"/>
        <v>#NAME?</v>
      </c>
      <c r="D110" s="23" t="s">
        <v>162</v>
      </c>
      <c r="E110" t="e">
        <f t="shared" ca="1" si="1"/>
        <v>#NAME?</v>
      </c>
      <c r="F110" s="143">
        <f t="array" ref="F110">IF(calculator!$I$5="",INDEX(VeryBigTable,MATCH(F$1,VeryBigTableHeroes,0),MATCH(INDEX(ChatList,MATCH($D110,ChatHeroList,0),1),VeryBigTableChatRow)),"")</f>
        <v>4</v>
      </c>
      <c r="G110" s="143">
        <f t="array" ref="G110">IF(calculator!$I$5="",INDEX(VeryBigTable,MATCH(G$1,VeryBigTableHeroes,0),MATCH(INDEX(ChatList,MATCH($D110,ChatHeroList,0),1),VeryBigTableChatRow)),"")</f>
        <v>4</v>
      </c>
      <c r="H110" s="143">
        <f t="array" ref="H110">IF(calculator!$I$5="",INDEX(VeryBigTable,MATCH(H$1,VeryBigTableHeroes,0),MATCH(INDEX(ChatList,MATCH($D110,ChatHeroList,0),1),VeryBigTableChatRow)),"")</f>
        <v>5</v>
      </c>
      <c r="I110" s="143">
        <f>IF(calculator!$I$5="",SUM(F110:H110),"")</f>
        <v>13</v>
      </c>
      <c r="J110" s="23" t="s">
        <v>162</v>
      </c>
      <c r="K110" s="23" t="e">
        <f t="shared" ca="1" si="2"/>
        <v>#NAME?</v>
      </c>
      <c r="L110" s="23">
        <f t="array" ref="L110">IF(calculator!$I$5="",INDEX(VeryBigTable,MATCH(L$1,VeryBigTableHeroes,0),MATCH(INDEX(ChatList,MATCH($J110,ChatHeroList,0),2),VeryBigTableChatRow)),"")</f>
        <v>1</v>
      </c>
      <c r="M110" s="23">
        <f t="array" ref="M110">IF(calculator!$I$5="",INDEX(VeryBigTable,MATCH(M$1,VeryBigTableHeroes,0),MATCH(INDEX(ChatList,MATCH($J110,ChatHeroList,0),2),VeryBigTableChatRow)),"")</f>
        <v>-2</v>
      </c>
      <c r="N110" s="23">
        <f t="array" ref="N110">IF(calculator!$I$5="",INDEX(VeryBigTable,MATCH(N$1,VeryBigTableHeroes,0),MATCH(INDEX(ChatList,MATCH($J110,ChatHeroList,0),2),VeryBigTableChatRow)),"")</f>
        <v>-2</v>
      </c>
      <c r="O110" s="23">
        <f>IF(calculator!$I$5="",SUM(L110:N110),"")</f>
        <v>-3</v>
      </c>
      <c r="P110" s="149" t="s">
        <v>51</v>
      </c>
      <c r="Q110" s="125" t="e">
        <f ca="1">_xludf.CONCAT(P110,"1")</f>
        <v>#NAME?</v>
      </c>
      <c r="R110" s="149">
        <f t="array" ref="R110">IF(calculator!$I$5="",INDEX(VeryBigTable,MATCH(R$1,VeryBigTableHeroes,0),MATCH(INDEX(ChatList,MATCH($P110,ChatHeroList,0),1),VeryBigTableChatRow)),"")</f>
        <v>4</v>
      </c>
      <c r="S110" s="149">
        <f t="array" ref="S110">IF(calculator!$I$5="",INDEX(VeryBigTable,MATCH(S$1,VeryBigTableHeroes,0),MATCH(INDEX(ChatList,MATCH($P110,ChatHeroList,0),1),VeryBigTableChatRow)),"")</f>
        <v>-6</v>
      </c>
      <c r="T110" s="149">
        <f t="array" ref="T110">IF(calculator!$I$5="",INDEX(VeryBigTable,MATCH(T$1,VeryBigTableHeroes,0),MATCH(INDEX(ChatList,MATCH($P110,ChatHeroList,0),1),VeryBigTableChatRow)),"")</f>
        <v>-3</v>
      </c>
      <c r="U110" s="149">
        <f>IF(calculator!$I$5="",SUM(R110:T110),"")</f>
        <v>-5</v>
      </c>
    </row>
    <row r="111" spans="1:21">
      <c r="A111" s="80" t="str">
        <v>TaranorRoyalGuard</v>
      </c>
      <c r="B111" s="142" t="e">
        <f ca="1"/>
        <v>#NAME?</v>
      </c>
      <c r="D111" s="23" t="s">
        <v>171</v>
      </c>
      <c r="E111" t="e">
        <f t="shared" ca="1" si="1"/>
        <v>#NAME?</v>
      </c>
      <c r="F111" s="143">
        <f t="array" ref="F111">IF(calculator!$I$5="",INDEX(VeryBigTable,MATCH(F$1,VeryBigTableHeroes,0),MATCH(INDEX(ChatList,MATCH($D111,ChatHeroList,0),1),VeryBigTableChatRow)),"")</f>
        <v>2</v>
      </c>
      <c r="G111" s="143">
        <f t="array" ref="G111">IF(calculator!$I$5="",INDEX(VeryBigTable,MATCH(G$1,VeryBigTableHeroes,0),MATCH(INDEX(ChatList,MATCH($D111,ChatHeroList,0),1),VeryBigTableChatRow)),"")</f>
        <v>0</v>
      </c>
      <c r="H111" s="143">
        <f t="array" ref="H111">IF(calculator!$I$5="",INDEX(VeryBigTable,MATCH(H$1,VeryBigTableHeroes,0),MATCH(INDEX(ChatList,MATCH($D111,ChatHeroList,0),1),VeryBigTableChatRow)),"")</f>
        <v>-3</v>
      </c>
      <c r="I111" s="143">
        <f>IF(calculator!$I$5="",SUM(F111:H111),"")</f>
        <v>-1</v>
      </c>
      <c r="J111" s="23" t="s">
        <v>171</v>
      </c>
      <c r="K111" s="23" t="e">
        <f t="shared" ca="1" si="2"/>
        <v>#NAME?</v>
      </c>
      <c r="L111" s="23" t="e">
        <f t="array" ref="L111">IF(calculator!$I$5="",INDEX(VeryBigTable,MATCH(L$1,VeryBigTableHeroes,0),MATCH(INDEX(ChatList,MATCH($J111,ChatHeroList,0),2),VeryBigTableChatRow)),"")</f>
        <v>#N/A</v>
      </c>
      <c r="M111" s="23" t="e">
        <f t="array" ref="M111">IF(calculator!$I$5="",INDEX(VeryBigTable,MATCH(M$1,VeryBigTableHeroes,0),MATCH(INDEX(ChatList,MATCH($J111,ChatHeroList,0),2),VeryBigTableChatRow)),"")</f>
        <v>#N/A</v>
      </c>
      <c r="N111" s="23" t="e">
        <f t="array" ref="N111">IF(calculator!$I$5="",INDEX(VeryBigTable,MATCH(N$1,VeryBigTableHeroes,0),MATCH(INDEX(ChatList,MATCH($J111,ChatHeroList,0),2),VeryBigTableChatRow)),"")</f>
        <v>#N/A</v>
      </c>
      <c r="O111" s="23" t="e">
        <f>IF(calculator!$I$5="",SUM(L111:N111),"")</f>
        <v>#N/A</v>
      </c>
      <c r="P111" s="149" t="s">
        <v>51</v>
      </c>
      <c r="Q111" s="125" t="e">
        <f ca="1">_xludf.CONCAT(P111,"2")</f>
        <v>#NAME?</v>
      </c>
      <c r="R111" s="149">
        <f t="array" ref="R111">IF(calculator!$I$5="",INDEX(VeryBigTable,MATCH(R$1,VeryBigTableHeroes,0),MATCH(INDEX(ChatList,MATCH($P111,ChatHeroList,0),2),VeryBigTableChatRow)),"")</f>
        <v>2</v>
      </c>
      <c r="S111" s="149">
        <f t="array" ref="S111">IF(calculator!$I$5="",INDEX(VeryBigTable,MATCH(S$1,VeryBigTableHeroes,0),MATCH(INDEX(ChatList,MATCH($P111,ChatHeroList,0),2),VeryBigTableChatRow)),"")</f>
        <v>5</v>
      </c>
      <c r="T111" s="149">
        <f t="array" ref="T111">IF(calculator!$I$5="",INDEX(VeryBigTable,MATCH(T$1,VeryBigTableHeroes,0),MATCH(INDEX(ChatList,MATCH($P111,ChatHeroList,0),2),VeryBigTableChatRow)),"")</f>
        <v>4</v>
      </c>
      <c r="U111" s="149">
        <f>IF(calculator!$I$5="",SUM(R111:T111),"")</f>
        <v>11</v>
      </c>
    </row>
    <row r="112" spans="1:21">
      <c r="A112" s="80" t="str">
        <v>Tenebria</v>
      </c>
      <c r="B112" s="142" t="e">
        <f ca="1"/>
        <v>#NAME?</v>
      </c>
      <c r="D112" s="23" t="s">
        <v>29</v>
      </c>
      <c r="E112" t="e">
        <f t="shared" ca="1" si="1"/>
        <v>#NAME?</v>
      </c>
      <c r="F112" s="143">
        <f t="array" ref="F112">IF(calculator!$I$5="",INDEX(VeryBigTable,MATCH(F$1,VeryBigTableHeroes,0),MATCH(INDEX(ChatList,MATCH($D112,ChatHeroList,0),1),VeryBigTableChatRow)),"")</f>
        <v>7</v>
      </c>
      <c r="G112" s="143">
        <f t="array" ref="G112">IF(calculator!$I$5="",INDEX(VeryBigTable,MATCH(G$1,VeryBigTableHeroes,0),MATCH(INDEX(ChatList,MATCH($D112,ChatHeroList,0),1),VeryBigTableChatRow)),"")</f>
        <v>5</v>
      </c>
      <c r="H112" s="143">
        <f t="array" ref="H112">IF(calculator!$I$5="",INDEX(VeryBigTable,MATCH(H$1,VeryBigTableHeroes,0),MATCH(INDEX(ChatList,MATCH($D112,ChatHeroList,0),1),VeryBigTableChatRow)),"")</f>
        <v>3</v>
      </c>
      <c r="I112" s="143">
        <f>IF(calculator!$I$5="",SUM(F112:H112),"")</f>
        <v>15</v>
      </c>
      <c r="J112" s="23" t="s">
        <v>29</v>
      </c>
      <c r="K112" s="23" t="e">
        <f t="shared" ca="1" si="2"/>
        <v>#NAME?</v>
      </c>
      <c r="L112" s="23">
        <f t="array" ref="L112">IF(calculator!$I$5="",INDEX(VeryBigTable,MATCH(L$1,VeryBigTableHeroes,0),MATCH(INDEX(ChatList,MATCH($J112,ChatHeroList,0),2),VeryBigTableChatRow)),"")</f>
        <v>2</v>
      </c>
      <c r="M112" s="23">
        <f t="array" ref="M112">IF(calculator!$I$5="",INDEX(VeryBigTable,MATCH(M$1,VeryBigTableHeroes,0),MATCH(INDEX(ChatList,MATCH($J112,ChatHeroList,0),2),VeryBigTableChatRow)),"")</f>
        <v>5</v>
      </c>
      <c r="N112" s="23">
        <f t="array" ref="N112">IF(calculator!$I$5="",INDEX(VeryBigTable,MATCH(N$1,VeryBigTableHeroes,0),MATCH(INDEX(ChatList,MATCH($J112,ChatHeroList,0),2),VeryBigTableChatRow)),"")</f>
        <v>4</v>
      </c>
      <c r="O112" s="23">
        <f>IF(calculator!$I$5="",SUM(L112:N112),"")</f>
        <v>11</v>
      </c>
      <c r="P112" s="149" t="s">
        <v>170</v>
      </c>
      <c r="Q112" s="125" t="e">
        <f ca="1">_xludf.CONCAT(P112,"1")</f>
        <v>#NAME?</v>
      </c>
      <c r="R112" s="149">
        <f t="array" ref="R112">IF(calculator!$I$5="",INDEX(VeryBigTable,MATCH(R$1,VeryBigTableHeroes,0),MATCH(INDEX(ChatList,MATCH($P112,ChatHeroList,0),1),VeryBigTableChatRow)),"")</f>
        <v>5</v>
      </c>
      <c r="S112" s="149">
        <f t="array" ref="S112">IF(calculator!$I$5="",INDEX(VeryBigTable,MATCH(S$1,VeryBigTableHeroes,0),MATCH(INDEX(ChatList,MATCH($P112,ChatHeroList,0),1),VeryBigTableChatRow)),"")</f>
        <v>4</v>
      </c>
      <c r="T112" s="149">
        <f t="array" ref="T112">IF(calculator!$I$5="",INDEX(VeryBigTable,MATCH(T$1,VeryBigTableHeroes,0),MATCH(INDEX(ChatList,MATCH($P112,ChatHeroList,0),1),VeryBigTableChatRow)),"")</f>
        <v>1</v>
      </c>
      <c r="U112" s="149">
        <f>IF(calculator!$I$5="",SUM(R112:T112),"")</f>
        <v>10</v>
      </c>
    </row>
    <row r="113" spans="1:21">
      <c r="A113" s="80" t="str">
        <v>Tieria</v>
      </c>
      <c r="B113" s="142" t="e">
        <f ca="1"/>
        <v>#NAME?</v>
      </c>
      <c r="D113" s="23" t="s">
        <v>176</v>
      </c>
      <c r="E113" t="e">
        <f t="shared" ca="1" si="1"/>
        <v>#NAME?</v>
      </c>
      <c r="F113" s="143">
        <f t="array" ref="F113">IF(calculator!$I$5="",INDEX(VeryBigTable,MATCH(F$1,VeryBigTableHeroes,0),MATCH(INDEX(ChatList,MATCH($D113,ChatHeroList,0),1),VeryBigTableChatRow)),"")</f>
        <v>2</v>
      </c>
      <c r="G113" s="143">
        <f t="array" ref="G113">IF(calculator!$I$5="",INDEX(VeryBigTable,MATCH(G$1,VeryBigTableHeroes,0),MATCH(INDEX(ChatList,MATCH($D113,ChatHeroList,0),1),VeryBigTableChatRow)),"")</f>
        <v>5</v>
      </c>
      <c r="H113" s="143">
        <f t="array" ref="H113">IF(calculator!$I$5="",INDEX(VeryBigTable,MATCH(H$1,VeryBigTableHeroes,0),MATCH(INDEX(ChatList,MATCH($D113,ChatHeroList,0),1),VeryBigTableChatRow)),"")</f>
        <v>4</v>
      </c>
      <c r="I113" s="143">
        <f>IF(calculator!$I$5="",SUM(F113:H113),"")</f>
        <v>11</v>
      </c>
      <c r="J113" s="23" t="s">
        <v>176</v>
      </c>
      <c r="K113" s="23" t="e">
        <f t="shared" ca="1" si="2"/>
        <v>#NAME?</v>
      </c>
      <c r="L113" s="23">
        <f t="array" ref="L113">IF(calculator!$I$5="",INDEX(VeryBigTable,MATCH(L$1,VeryBigTableHeroes,0),MATCH(INDEX(ChatList,MATCH($J113,ChatHeroList,0),2),VeryBigTableChatRow)),"")</f>
        <v>1</v>
      </c>
      <c r="M113" s="23">
        <f t="array" ref="M113">IF(calculator!$I$5="",INDEX(VeryBigTable,MATCH(M$1,VeryBigTableHeroes,0),MATCH(INDEX(ChatList,MATCH($J113,ChatHeroList,0),2),VeryBigTableChatRow)),"")</f>
        <v>0</v>
      </c>
      <c r="N113" s="23">
        <f t="array" ref="N113">IF(calculator!$I$5="",INDEX(VeryBigTable,MATCH(N$1,VeryBigTableHeroes,0),MATCH(INDEX(ChatList,MATCH($J113,ChatHeroList,0),2),VeryBigTableChatRow)),"")</f>
        <v>-2</v>
      </c>
      <c r="O113" s="23">
        <f>IF(calculator!$I$5="",SUM(L113:N113),"")</f>
        <v>-1</v>
      </c>
      <c r="P113" s="149" t="s">
        <v>170</v>
      </c>
      <c r="Q113" s="125" t="e">
        <f ca="1">_xludf.CONCAT(P113,"2")</f>
        <v>#NAME?</v>
      </c>
      <c r="R113" s="149" t="e">
        <f t="array" ref="R113">IF(calculator!$I$5="",INDEX(VeryBigTable,MATCH(R$1,VeryBigTableHeroes,0),MATCH(INDEX(ChatList,MATCH($P113,ChatHeroList,0),2),VeryBigTableChatRow)),"")</f>
        <v>#N/A</v>
      </c>
      <c r="S113" s="149" t="e">
        <f t="array" ref="S113">IF(calculator!$I$5="",INDEX(VeryBigTable,MATCH(S$1,VeryBigTableHeroes,0),MATCH(INDEX(ChatList,MATCH($P113,ChatHeroList,0),2),VeryBigTableChatRow)),"")</f>
        <v>#N/A</v>
      </c>
      <c r="T113" s="149" t="e">
        <f t="array" ref="T113">IF(calculator!$I$5="",INDEX(VeryBigTable,MATCH(T$1,VeryBigTableHeroes,0),MATCH(INDEX(ChatList,MATCH($P113,ChatHeroList,0),2),VeryBigTableChatRow)),"")</f>
        <v>#N/A</v>
      </c>
      <c r="U113" s="149" t="e">
        <f>IF(calculator!$I$5="",SUM(R113:T113),"")</f>
        <v>#N/A</v>
      </c>
    </row>
    <row r="114" spans="1:21">
      <c r="A114" s="196" t="str">
        <v>Tywin</v>
      </c>
      <c r="B114" s="55" t="e">
        <f ca="1"/>
        <v>#NAME?</v>
      </c>
      <c r="D114" s="23" t="s">
        <v>181</v>
      </c>
      <c r="E114" t="e">
        <f t="shared" ca="1" si="1"/>
        <v>#NAME?</v>
      </c>
      <c r="F114" s="143" t="e">
        <f t="array" ref="F114">IF(calculator!$I$5="",INDEX(VeryBigTable,MATCH(F$1,VeryBigTableHeroes,0),MATCH(INDEX(ChatList,MATCH($D114,ChatHeroList,0),1),VeryBigTableChatRow)),"")</f>
        <v>#N/A</v>
      </c>
      <c r="G114" s="143" t="e">
        <f t="array" ref="G114">IF(calculator!$I$5="",INDEX(VeryBigTable,MATCH(G$1,VeryBigTableHeroes,0),MATCH(INDEX(ChatList,MATCH($D114,ChatHeroList,0),1),VeryBigTableChatRow)),"")</f>
        <v>#N/A</v>
      </c>
      <c r="H114" s="143" t="e">
        <f t="array" ref="H114">IF(calculator!$I$5="",INDEX(VeryBigTable,MATCH(H$1,VeryBigTableHeroes,0),MATCH(INDEX(ChatList,MATCH($D114,ChatHeroList,0),1),VeryBigTableChatRow)),"")</f>
        <v>#N/A</v>
      </c>
      <c r="I114" s="143" t="e">
        <f>IF(calculator!$I$5="",SUM(F114:H114),"")</f>
        <v>#N/A</v>
      </c>
      <c r="J114" s="23" t="s">
        <v>181</v>
      </c>
      <c r="K114" s="23" t="e">
        <f t="shared" ca="1" si="2"/>
        <v>#NAME?</v>
      </c>
      <c r="L114" s="23">
        <f t="array" ref="L114">IF(calculator!$I$5="",INDEX(VeryBigTable,MATCH(L$1,VeryBigTableHeroes,0),MATCH(INDEX(ChatList,MATCH($J114,ChatHeroList,0),2),VeryBigTableChatRow)),"")</f>
        <v>2</v>
      </c>
      <c r="M114" s="23">
        <f t="array" ref="M114">IF(calculator!$I$5="",INDEX(VeryBigTable,MATCH(M$1,VeryBigTableHeroes,0),MATCH(INDEX(ChatList,MATCH($J114,ChatHeroList,0),2),VeryBigTableChatRow)),"")</f>
        <v>5</v>
      </c>
      <c r="N114" s="23">
        <f t="array" ref="N114">IF(calculator!$I$5="",INDEX(VeryBigTable,MATCH(N$1,VeryBigTableHeroes,0),MATCH(INDEX(ChatList,MATCH($J114,ChatHeroList,0),2),VeryBigTableChatRow)),"")</f>
        <v>4</v>
      </c>
      <c r="O114" s="23">
        <f>IF(calculator!$I$5="",SUM(L114:N114),"")</f>
        <v>11</v>
      </c>
      <c r="P114" s="149" t="s">
        <v>207</v>
      </c>
      <c r="Q114" s="125" t="e">
        <f ca="1">_xludf.CONCAT(P114,"1")</f>
        <v>#NAME?</v>
      </c>
      <c r="R114" s="149">
        <f t="array" ref="R114">IF(calculator!$I$5="",INDEX(VeryBigTable,MATCH(R$1,VeryBigTableHeroes,0),MATCH(INDEX(ChatList,MATCH($P114,ChatHeroList,0),1),VeryBigTableChatRow)),"")</f>
        <v>0</v>
      </c>
      <c r="S114" s="149">
        <f t="array" ref="S114">IF(calculator!$I$5="",INDEX(VeryBigTable,MATCH(S$1,VeryBigTableHeroes,0),MATCH(INDEX(ChatList,MATCH($P114,ChatHeroList,0),1),VeryBigTableChatRow)),"")</f>
        <v>9</v>
      </c>
      <c r="T114" s="149">
        <f t="array" ref="T114">IF(calculator!$I$5="",INDEX(VeryBigTable,MATCH(T$1,VeryBigTableHeroes,0),MATCH(INDEX(ChatList,MATCH($P114,ChatHeroList,0),1),VeryBigTableChatRow)),"")</f>
        <v>6</v>
      </c>
      <c r="U114" s="149">
        <f>IF(calculator!$I$5="",SUM(R114:T114),"")</f>
        <v>15</v>
      </c>
    </row>
    <row r="115" spans="1:21">
      <c r="A115" s="196" t="str">
        <v>Vildred</v>
      </c>
      <c r="B115" s="55" t="e">
        <f ca="1"/>
        <v>#NAME?</v>
      </c>
      <c r="D115" s="23" t="s">
        <v>163</v>
      </c>
      <c r="E115" t="e">
        <f t="shared" ca="1" si="1"/>
        <v>#NAME?</v>
      </c>
      <c r="F115" s="143">
        <f t="array" ref="F115">IF(calculator!$I$5="",INDEX(VeryBigTable,MATCH(F$1,VeryBigTableHeroes,0),MATCH(INDEX(ChatList,MATCH($D115,ChatHeroList,0),1),VeryBigTableChatRow)),"")</f>
        <v>2</v>
      </c>
      <c r="G115" s="143">
        <f t="array" ref="G115">IF(calculator!$I$5="",INDEX(VeryBigTable,MATCH(G$1,VeryBigTableHeroes,0),MATCH(INDEX(ChatList,MATCH($D115,ChatHeroList,0),1),VeryBigTableChatRow)),"")</f>
        <v>0</v>
      </c>
      <c r="H115" s="143">
        <f t="array" ref="H115">IF(calculator!$I$5="",INDEX(VeryBigTable,MATCH(H$1,VeryBigTableHeroes,0),MATCH(INDEX(ChatList,MATCH($D115,ChatHeroList,0),1),VeryBigTableChatRow)),"")</f>
        <v>-3</v>
      </c>
      <c r="I115" s="143">
        <f>IF(calculator!$I$5="",SUM(F115:H115),"")</f>
        <v>-1</v>
      </c>
      <c r="J115" s="23" t="s">
        <v>163</v>
      </c>
      <c r="K115" s="23" t="e">
        <f t="shared" ca="1" si="2"/>
        <v>#NAME?</v>
      </c>
      <c r="L115" s="23">
        <f t="array" ref="L115">IF(calculator!$I$5="",INDEX(VeryBigTable,MATCH(L$1,VeryBigTableHeroes,0),MATCH(INDEX(ChatList,MATCH($J115,ChatHeroList,0),2),VeryBigTableChatRow)),"")</f>
        <v>1</v>
      </c>
      <c r="M115" s="23">
        <f t="array" ref="M115">IF(calculator!$I$5="",INDEX(VeryBigTable,MATCH(M$1,VeryBigTableHeroes,0),MATCH(INDEX(ChatList,MATCH($J115,ChatHeroList,0),2),VeryBigTableChatRow)),"")</f>
        <v>-2</v>
      </c>
      <c r="N115" s="23">
        <f t="array" ref="N115">IF(calculator!$I$5="",INDEX(VeryBigTable,MATCH(N$1,VeryBigTableHeroes,0),MATCH(INDEX(ChatList,MATCH($J115,ChatHeroList,0),2),VeryBigTableChatRow)),"")</f>
        <v>-2</v>
      </c>
      <c r="O115" s="23">
        <f>IF(calculator!$I$5="",SUM(L115:N115),"")</f>
        <v>-3</v>
      </c>
      <c r="P115" s="149" t="s">
        <v>207</v>
      </c>
      <c r="Q115" s="125" t="e">
        <f ca="1">_xludf.CONCAT(P115,"2")</f>
        <v>#NAME?</v>
      </c>
      <c r="R115" s="149">
        <f t="array" ref="R115">IF(calculator!$I$5="",INDEX(VeryBigTable,MATCH(R$1,VeryBigTableHeroes,0),MATCH(INDEX(ChatList,MATCH($P115,ChatHeroList,0),2),VeryBigTableChatRow)),"")</f>
        <v>-1</v>
      </c>
      <c r="S115" s="149">
        <f t="array" ref="S115">IF(calculator!$I$5="",INDEX(VeryBigTable,MATCH(S$1,VeryBigTableHeroes,0),MATCH(INDEX(ChatList,MATCH($P115,ChatHeroList,0),2),VeryBigTableChatRow)),"")</f>
        <v>6</v>
      </c>
      <c r="T115" s="149">
        <f t="array" ref="T115">IF(calculator!$I$5="",INDEX(VeryBigTable,MATCH(T$1,VeryBigTableHeroes,0),MATCH(INDEX(ChatList,MATCH($P115,ChatHeroList,0),2),VeryBigTableChatRow)),"")</f>
        <v>6</v>
      </c>
      <c r="U115" s="149">
        <f>IF(calculator!$I$5="",SUM(R115:T115),"")</f>
        <v>11</v>
      </c>
    </row>
    <row r="116" spans="1:21">
      <c r="A116" s="196" t="str">
        <v>Violet</v>
      </c>
      <c r="B116" s="55" t="e">
        <f ca="1"/>
        <v>#NAME?</v>
      </c>
      <c r="D116" s="23" t="s">
        <v>36</v>
      </c>
      <c r="E116" t="e">
        <f t="shared" ca="1" si="1"/>
        <v>#NAME?</v>
      </c>
      <c r="F116" s="143">
        <f t="array" ref="F116">IF(calculator!$I$5="",INDEX(VeryBigTable,MATCH(F$1,VeryBigTableHeroes,0),MATCH(INDEX(ChatList,MATCH($D116,ChatHeroList,0),1),VeryBigTableChatRow)),"")</f>
        <v>2</v>
      </c>
      <c r="G116" s="143">
        <f t="array" ref="G116">IF(calculator!$I$5="",INDEX(VeryBigTable,MATCH(G$1,VeryBigTableHeroes,0),MATCH(INDEX(ChatList,MATCH($D116,ChatHeroList,0),1),VeryBigTableChatRow)),"")</f>
        <v>-3</v>
      </c>
      <c r="H116" s="143">
        <f t="array" ref="H116">IF(calculator!$I$5="",INDEX(VeryBigTable,MATCH(H$1,VeryBigTableHeroes,0),MATCH(INDEX(ChatList,MATCH($D116,ChatHeroList,0),1),VeryBigTableChatRow)),"")</f>
        <v>3</v>
      </c>
      <c r="I116" s="143">
        <f>IF(calculator!$I$5="",SUM(F116:H116),"")</f>
        <v>2</v>
      </c>
      <c r="J116" s="23" t="s">
        <v>36</v>
      </c>
      <c r="K116" s="23" t="e">
        <f t="shared" ca="1" si="2"/>
        <v>#NAME?</v>
      </c>
      <c r="L116" s="23">
        <f t="array" ref="L116">IF(calculator!$I$5="",INDEX(VeryBigTable,MATCH(L$1,VeryBigTableHeroes,0),MATCH(INDEX(ChatList,MATCH($J116,ChatHeroList,0),2),VeryBigTableChatRow)),"")</f>
        <v>0</v>
      </c>
      <c r="M116" s="23">
        <f t="array" ref="M116">IF(calculator!$I$5="",INDEX(VeryBigTable,MATCH(M$1,VeryBigTableHeroes,0),MATCH(INDEX(ChatList,MATCH($J116,ChatHeroList,0),2),VeryBigTableChatRow)),"")</f>
        <v>9</v>
      </c>
      <c r="N116" s="23">
        <f t="array" ref="N116">IF(calculator!$I$5="",INDEX(VeryBigTable,MATCH(N$1,VeryBigTableHeroes,0),MATCH(INDEX(ChatList,MATCH($J116,ChatHeroList,0),2),VeryBigTableChatRow)),"")</f>
        <v>6</v>
      </c>
      <c r="O116" s="23">
        <f>IF(calculator!$I$5="",SUM(L116:N116),"")</f>
        <v>15</v>
      </c>
      <c r="P116" s="149" t="s">
        <v>71</v>
      </c>
      <c r="Q116" s="125" t="e">
        <f ca="1">_xludf.CONCAT(P116,"1")</f>
        <v>#NAME?</v>
      </c>
      <c r="R116" s="149" t="e">
        <f t="array" ref="R116">IF(calculator!$I$5="",INDEX(VeryBigTable,MATCH(R$1,VeryBigTableHeroes,0),MATCH(INDEX(ChatList,MATCH($P116,ChatHeroList,0),1),VeryBigTableChatRow)),"")</f>
        <v>#N/A</v>
      </c>
      <c r="S116" s="149" t="e">
        <f t="array" ref="S116">IF(calculator!$I$5="",INDEX(VeryBigTable,MATCH(S$1,VeryBigTableHeroes,0),MATCH(INDEX(ChatList,MATCH($P116,ChatHeroList,0),1),VeryBigTableChatRow)),"")</f>
        <v>#N/A</v>
      </c>
      <c r="T116" s="149" t="e">
        <f t="array" ref="T116">IF(calculator!$I$5="",INDEX(VeryBigTable,MATCH(T$1,VeryBigTableHeroes,0),MATCH(INDEX(ChatList,MATCH($P116,ChatHeroList,0),1),VeryBigTableChatRow)),"")</f>
        <v>#N/A</v>
      </c>
      <c r="U116" s="149" t="e">
        <f>IF(calculator!$I$5="",SUM(R116:T116),"")</f>
        <v>#N/A</v>
      </c>
    </row>
    <row r="117" spans="1:21">
      <c r="A117" s="196" t="str">
        <v>Wanda</v>
      </c>
      <c r="B117" s="55" t="e">
        <f ca="1"/>
        <v>#NAME?</v>
      </c>
      <c r="D117" s="23" t="s">
        <v>164</v>
      </c>
      <c r="E117" t="e">
        <f t="shared" ca="1" si="1"/>
        <v>#NAME?</v>
      </c>
      <c r="F117" s="143">
        <f t="array" ref="F117">IF(calculator!$I$5="",INDEX(VeryBigTable,MATCH(F$1,VeryBigTableHeroes,0),MATCH(INDEX(ChatList,MATCH($D117,ChatHeroList,0),1),VeryBigTableChatRow)),"")</f>
        <v>3</v>
      </c>
      <c r="G117" s="143">
        <f t="array" ref="G117">IF(calculator!$I$5="",INDEX(VeryBigTable,MATCH(G$1,VeryBigTableHeroes,0),MATCH(INDEX(ChatList,MATCH($D117,ChatHeroList,0),1),VeryBigTableChatRow)),"")</f>
        <v>2</v>
      </c>
      <c r="H117" s="143">
        <f t="array" ref="H117">IF(calculator!$I$5="",INDEX(VeryBigTable,MATCH(H$1,VeryBigTableHeroes,0),MATCH(INDEX(ChatList,MATCH($D117,ChatHeroList,0),1),VeryBigTableChatRow)),"")</f>
        <v>1</v>
      </c>
      <c r="I117" s="143">
        <f>IF(calculator!$I$5="",SUM(F117:H117),"")</f>
        <v>6</v>
      </c>
      <c r="J117" s="23" t="s">
        <v>164</v>
      </c>
      <c r="K117" s="23" t="e">
        <f t="shared" ca="1" si="2"/>
        <v>#NAME?</v>
      </c>
      <c r="L117" s="23">
        <f t="array" ref="L117">IF(calculator!$I$5="",INDEX(VeryBigTable,MATCH(L$1,VeryBigTableHeroes,0),MATCH(INDEX(ChatList,MATCH($J117,ChatHeroList,0),2),VeryBigTableChatRow)),"")</f>
        <v>-1</v>
      </c>
      <c r="M117" s="23">
        <f t="array" ref="M117">IF(calculator!$I$5="",INDEX(VeryBigTable,MATCH(M$1,VeryBigTableHeroes,0),MATCH(INDEX(ChatList,MATCH($J117,ChatHeroList,0),2),VeryBigTableChatRow)),"")</f>
        <v>3</v>
      </c>
      <c r="N117" s="23">
        <f t="array" ref="N117">IF(calculator!$I$5="",INDEX(VeryBigTable,MATCH(N$1,VeryBigTableHeroes,0),MATCH(INDEX(ChatList,MATCH($J117,ChatHeroList,0),2),VeryBigTableChatRow)),"")</f>
        <v>-2</v>
      </c>
      <c r="O117" s="23">
        <f>IF(calculator!$I$5="",SUM(L117:N117),"")</f>
        <v>0</v>
      </c>
      <c r="P117" s="149" t="s">
        <v>71</v>
      </c>
      <c r="Q117" s="125" t="e">
        <f ca="1">_xludf.CONCAT(P117,"2")</f>
        <v>#NAME?</v>
      </c>
      <c r="R117" s="149">
        <f t="array" ref="R117">IF(calculator!$I$5="",INDEX(VeryBigTable,MATCH(R$1,VeryBigTableHeroes,0),MATCH(INDEX(ChatList,MATCH($P117,ChatHeroList,0),2),VeryBigTableChatRow)),"")</f>
        <v>2</v>
      </c>
      <c r="S117" s="149">
        <f t="array" ref="S117">IF(calculator!$I$5="",INDEX(VeryBigTable,MATCH(S$1,VeryBigTableHeroes,0),MATCH(INDEX(ChatList,MATCH($P117,ChatHeroList,0),2),VeryBigTableChatRow)),"")</f>
        <v>5</v>
      </c>
      <c r="T117" s="149">
        <f t="array" ref="T117">IF(calculator!$I$5="",INDEX(VeryBigTable,MATCH(T$1,VeryBigTableHeroes,0),MATCH(INDEX(ChatList,MATCH($P117,ChatHeroList,0),2),VeryBigTableChatRow)),"")</f>
        <v>4</v>
      </c>
      <c r="U117" s="149">
        <f>IF(calculator!$I$5="",SUM(R117:T117),"")</f>
        <v>11</v>
      </c>
    </row>
    <row r="118" spans="1:21">
      <c r="A118" s="196" t="str">
        <v>WandererSilk</v>
      </c>
      <c r="B118" s="55" t="e">
        <f ca="1"/>
        <v>#NAME?</v>
      </c>
      <c r="D118" s="23" t="s">
        <v>148</v>
      </c>
      <c r="E118" t="e">
        <f t="shared" ca="1" si="1"/>
        <v>#NAME?</v>
      </c>
      <c r="F118" s="143">
        <f t="array" ref="F118">IF(calculator!$I$5="",INDEX(VeryBigTable,MATCH(F$1,VeryBigTableHeroes,0),MATCH(INDEX(ChatList,MATCH($D118,ChatHeroList,0),1),VeryBigTableChatRow)),"")</f>
        <v>3</v>
      </c>
      <c r="G118" s="143">
        <f t="array" ref="G118">IF(calculator!$I$5="",INDEX(VeryBigTable,MATCH(G$1,VeryBigTableHeroes,0),MATCH(INDEX(ChatList,MATCH($D118,ChatHeroList,0),1),VeryBigTableChatRow)),"")</f>
        <v>-2</v>
      </c>
      <c r="H118" s="143">
        <f t="array" ref="H118">IF(calculator!$I$5="",INDEX(VeryBigTable,MATCH(H$1,VeryBigTableHeroes,0),MATCH(INDEX(ChatList,MATCH($D118,ChatHeroList,0),1),VeryBigTableChatRow)),"")</f>
        <v>-5</v>
      </c>
      <c r="I118" s="143">
        <f>IF(calculator!$I$5="",SUM(F118:H118),"")</f>
        <v>-4</v>
      </c>
      <c r="J118" s="23" t="s">
        <v>148</v>
      </c>
      <c r="K118" s="23" t="e">
        <f t="shared" ca="1" si="2"/>
        <v>#NAME?</v>
      </c>
      <c r="L118" s="23" t="e">
        <f t="array" ref="L118">IF(calculator!$I$5="",INDEX(VeryBigTable,MATCH(L$1,VeryBigTableHeroes,0),MATCH(INDEX(ChatList,MATCH($J118,ChatHeroList,0),2),VeryBigTableChatRow)),"")</f>
        <v>#N/A</v>
      </c>
      <c r="M118" s="23" t="e">
        <f t="array" ref="M118">IF(calculator!$I$5="",INDEX(VeryBigTable,MATCH(M$1,VeryBigTableHeroes,0),MATCH(INDEX(ChatList,MATCH($J118,ChatHeroList,0),2),VeryBigTableChatRow)),"")</f>
        <v>#N/A</v>
      </c>
      <c r="N118" s="23" t="e">
        <f t="array" ref="N118">IF(calculator!$I$5="",INDEX(VeryBigTable,MATCH(N$1,VeryBigTableHeroes,0),MATCH(INDEX(ChatList,MATCH($J118,ChatHeroList,0),2),VeryBigTableChatRow)),"")</f>
        <v>#N/A</v>
      </c>
      <c r="O118" s="23" t="e">
        <f>IF(calculator!$I$5="",SUM(L118:N118),"")</f>
        <v>#N/A</v>
      </c>
      <c r="P118" s="149" t="s">
        <v>100</v>
      </c>
      <c r="Q118" s="125" t="e">
        <f ca="1">_xludf.CONCAT(P118,"1")</f>
        <v>#NAME?</v>
      </c>
      <c r="R118" s="149">
        <f t="array" ref="R118">IF(calculator!$I$5="",INDEX(VeryBigTable,MATCH(R$1,VeryBigTableHeroes,0),MATCH(INDEX(ChatList,MATCH($P118,ChatHeroList,0),1),VeryBigTableChatRow)),"")</f>
        <v>4</v>
      </c>
      <c r="S118" s="149">
        <f t="array" ref="S118">IF(calculator!$I$5="",INDEX(VeryBigTable,MATCH(S$1,VeryBigTableHeroes,0),MATCH(INDEX(ChatList,MATCH($P118,ChatHeroList,0),1),VeryBigTableChatRow)),"")</f>
        <v>3</v>
      </c>
      <c r="T118" s="149">
        <f t="array" ref="T118">IF(calculator!$I$5="",INDEX(VeryBigTable,MATCH(T$1,VeryBigTableHeroes,0),MATCH(INDEX(ChatList,MATCH($P118,ChatHeroList,0),1),VeryBigTableChatRow)),"")</f>
        <v>4</v>
      </c>
      <c r="U118" s="149">
        <f>IF(calculator!$I$5="",SUM(R118:T118),"")</f>
        <v>11</v>
      </c>
    </row>
    <row r="119" spans="1:21">
      <c r="A119" s="196" t="str">
        <v>WatcherSchuri</v>
      </c>
      <c r="B119" s="55" t="e">
        <f ca="1"/>
        <v>#NAME?</v>
      </c>
      <c r="D119" s="23" t="s">
        <v>115</v>
      </c>
      <c r="E119" t="e">
        <f t="shared" ca="1" si="1"/>
        <v>#NAME?</v>
      </c>
      <c r="F119" s="143">
        <f t="array" ref="F119">IF(calculator!$I$5="",INDEX(VeryBigTable,MATCH(F$1,VeryBigTableHeroes,0),MATCH(INDEX(ChatList,MATCH($D119,ChatHeroList,0),1),VeryBigTableChatRow)),"")</f>
        <v>3</v>
      </c>
      <c r="G119" s="143">
        <f t="array" ref="G119">IF(calculator!$I$5="",INDEX(VeryBigTable,MATCH(G$1,VeryBigTableHeroes,0),MATCH(INDEX(ChatList,MATCH($D119,ChatHeroList,0),1),VeryBigTableChatRow)),"")</f>
        <v>2</v>
      </c>
      <c r="H119" s="143">
        <f t="array" ref="H119">IF(calculator!$I$5="",INDEX(VeryBigTable,MATCH(H$1,VeryBigTableHeroes,0),MATCH(INDEX(ChatList,MATCH($D119,ChatHeroList,0),1),VeryBigTableChatRow)),"")</f>
        <v>1</v>
      </c>
      <c r="I119" s="143">
        <f>IF(calculator!$I$5="",SUM(F119:H119),"")</f>
        <v>6</v>
      </c>
      <c r="J119" s="23" t="s">
        <v>115</v>
      </c>
      <c r="K119" s="23" t="e">
        <f t="shared" ca="1" si="2"/>
        <v>#NAME?</v>
      </c>
      <c r="L119" s="23" t="e">
        <f t="array" ref="L119">IF(calculator!$I$5="",INDEX(VeryBigTable,MATCH(L$1,VeryBigTableHeroes,0),MATCH(INDEX(ChatList,MATCH($J119,ChatHeroList,0),2),VeryBigTableChatRow)),"")</f>
        <v>#N/A</v>
      </c>
      <c r="M119" s="23" t="e">
        <f t="array" ref="M119">IF(calculator!$I$5="",INDEX(VeryBigTable,MATCH(M$1,VeryBigTableHeroes,0),MATCH(INDEX(ChatList,MATCH($J119,ChatHeroList,0),2),VeryBigTableChatRow)),"")</f>
        <v>#N/A</v>
      </c>
      <c r="N119" s="23" t="e">
        <f t="array" ref="N119">IF(calculator!$I$5="",INDEX(VeryBigTable,MATCH(N$1,VeryBigTableHeroes,0),MATCH(INDEX(ChatList,MATCH($J119,ChatHeroList,0),2),VeryBigTableChatRow)),"")</f>
        <v>#N/A</v>
      </c>
      <c r="O119" s="23" t="e">
        <f>IF(calculator!$I$5="",SUM(L119:N119),"")</f>
        <v>#N/A</v>
      </c>
      <c r="P119" s="149" t="s">
        <v>100</v>
      </c>
      <c r="Q119" s="125" t="e">
        <f ca="1">_xludf.CONCAT(P119,"2")</f>
        <v>#NAME?</v>
      </c>
      <c r="R119" s="149">
        <f t="array" ref="R119">IF(calculator!$I$5="",INDEX(VeryBigTable,MATCH(R$1,VeryBigTableHeroes,0),MATCH(INDEX(ChatList,MATCH($P119,ChatHeroList,0),2),VeryBigTableChatRow)),"")</f>
        <v>3</v>
      </c>
      <c r="S119" s="149">
        <f t="array" ref="S119">IF(calculator!$I$5="",INDEX(VeryBigTable,MATCH(S$1,VeryBigTableHeroes,0),MATCH(INDEX(ChatList,MATCH($P119,ChatHeroList,0),2),VeryBigTableChatRow)),"")</f>
        <v>1</v>
      </c>
      <c r="T119" s="149">
        <f t="array" ref="T119">IF(calculator!$I$5="",INDEX(VeryBigTable,MATCH(T$1,VeryBigTableHeroes,0),MATCH(INDEX(ChatList,MATCH($P119,ChatHeroList,0),2),VeryBigTableChatRow)),"")</f>
        <v>2</v>
      </c>
      <c r="U119" s="149">
        <f>IF(calculator!$I$5="",SUM(R119:T119),"")</f>
        <v>6</v>
      </c>
    </row>
    <row r="120" spans="1:21">
      <c r="A120" s="196" t="str">
        <v>Yufine</v>
      </c>
      <c r="B120" s="55" t="e">
        <f ca="1"/>
        <v>#NAME?</v>
      </c>
      <c r="D120" s="61" t="s">
        <v>24</v>
      </c>
      <c r="E120" t="e">
        <f t="shared" ca="1" si="1"/>
        <v>#NAME?</v>
      </c>
      <c r="F120" s="143">
        <f t="array" ref="F120">IF(calculator!$I$5="",INDEX(VeryBigTable,MATCH(F$1,VeryBigTableHeroes,0),MATCH(INDEX(ChatList,MATCH($D120,ChatHeroList,0),1),VeryBigTableChatRow)),"")</f>
        <v>4</v>
      </c>
      <c r="G120" s="143">
        <f t="array" ref="G120">IF(calculator!$I$5="",INDEX(VeryBigTable,MATCH(G$1,VeryBigTableHeroes,0),MATCH(INDEX(ChatList,MATCH($D120,ChatHeroList,0),1),VeryBigTableChatRow)),"")</f>
        <v>3</v>
      </c>
      <c r="H120" s="143">
        <f t="array" ref="H120">IF(calculator!$I$5="",INDEX(VeryBigTable,MATCH(H$1,VeryBigTableHeroes,0),MATCH(INDEX(ChatList,MATCH($D120,ChatHeroList,0),1),VeryBigTableChatRow)),"")</f>
        <v>4</v>
      </c>
      <c r="I120" s="143">
        <f>IF(calculator!$I$5="",SUM(F120:H120),"")</f>
        <v>11</v>
      </c>
      <c r="J120" s="61" t="s">
        <v>24</v>
      </c>
      <c r="K120" s="23" t="e">
        <f t="shared" ca="1" si="2"/>
        <v>#NAME?</v>
      </c>
      <c r="L120" s="23" t="e">
        <f t="array" ref="L120">IF(calculator!$I$5="",INDEX(VeryBigTable,MATCH(L$1,VeryBigTableHeroes,0),MATCH(INDEX(ChatList,MATCH($J120,ChatHeroList,0),2),VeryBigTableChatRow)),"")</f>
        <v>#N/A</v>
      </c>
      <c r="M120" s="23" t="e">
        <f t="array" ref="M120">IF(calculator!$I$5="",INDEX(VeryBigTable,MATCH(M$1,VeryBigTableHeroes,0),MATCH(INDEX(ChatList,MATCH($J120,ChatHeroList,0),2),VeryBigTableChatRow)),"")</f>
        <v>#N/A</v>
      </c>
      <c r="N120" s="23" t="e">
        <f t="array" ref="N120">IF(calculator!$I$5="",INDEX(VeryBigTable,MATCH(N$1,VeryBigTableHeroes,0),MATCH(INDEX(ChatList,MATCH($J120,ChatHeroList,0),2),VeryBigTableChatRow)),"")</f>
        <v>#N/A</v>
      </c>
      <c r="O120" s="23" t="e">
        <f>IF(calculator!$I$5="",SUM(L120:N120),"")</f>
        <v>#N/A</v>
      </c>
      <c r="P120" s="123" t="s">
        <v>79</v>
      </c>
      <c r="Q120" s="125" t="e">
        <f ca="1">_xludf.CONCAT(P120,"1")</f>
        <v>#NAME?</v>
      </c>
      <c r="R120" s="149">
        <f t="array" ref="R120">IF(calculator!$I$5="",INDEX(VeryBigTable,MATCH(R$1,VeryBigTableHeroes,0),MATCH(INDEX(ChatList,MATCH($P120,ChatHeroList,0),1),VeryBigTableChatRow)),"")</f>
        <v>4</v>
      </c>
      <c r="S120" s="149">
        <f t="array" ref="S120">IF(calculator!$I$5="",INDEX(VeryBigTable,MATCH(S$1,VeryBigTableHeroes,0),MATCH(INDEX(ChatList,MATCH($P120,ChatHeroList,0),1),VeryBigTableChatRow)),"")</f>
        <v>-6</v>
      </c>
      <c r="T120" s="149">
        <f t="array" ref="T120">IF(calculator!$I$5="",INDEX(VeryBigTable,MATCH(T$1,VeryBigTableHeroes,0),MATCH(INDEX(ChatList,MATCH($P120,ChatHeroList,0),1),VeryBigTableChatRow)),"")</f>
        <v>-3</v>
      </c>
      <c r="U120" s="149">
        <f>IF(calculator!$I$5="",SUM(R120:T120),"")</f>
        <v>-5</v>
      </c>
    </row>
    <row r="121" spans="1:21">
      <c r="A121" s="196" t="str">
        <v>Yuna</v>
      </c>
      <c r="B121" s="55" t="e">
        <f ca="1"/>
        <v>#NAME?</v>
      </c>
      <c r="D121" s="61" t="s">
        <v>91</v>
      </c>
      <c r="E121" t="e">
        <f t="shared" ca="1" si="1"/>
        <v>#NAME?</v>
      </c>
      <c r="F121" s="143">
        <f t="array" ref="F121">IF(calculator!$I$5="",INDEX(VeryBigTable,MATCH(F$1,VeryBigTableHeroes,0),MATCH(INDEX(ChatList,MATCH($D121,ChatHeroList,0),1),VeryBigTableChatRow)),"")</f>
        <v>2</v>
      </c>
      <c r="G121" s="143">
        <f t="array" ref="G121">IF(calculator!$I$5="",INDEX(VeryBigTable,MATCH(G$1,VeryBigTableHeroes,0),MATCH(INDEX(ChatList,MATCH($D121,ChatHeroList,0),1),VeryBigTableChatRow)),"")</f>
        <v>-3</v>
      </c>
      <c r="H121" s="143">
        <f t="array" ref="H121">IF(calculator!$I$5="",INDEX(VeryBigTable,MATCH(H$1,VeryBigTableHeroes,0),MATCH(INDEX(ChatList,MATCH($D121,ChatHeroList,0),1),VeryBigTableChatRow)),"")</f>
        <v>-1</v>
      </c>
      <c r="I121" s="143">
        <f>IF(calculator!$I$5="",SUM(F121:H121),"")</f>
        <v>-2</v>
      </c>
      <c r="J121" s="61" t="s">
        <v>91</v>
      </c>
      <c r="K121" s="23" t="e">
        <f t="shared" ca="1" si="2"/>
        <v>#NAME?</v>
      </c>
      <c r="L121" s="23">
        <f t="array" ref="L121">IF(calculator!$I$5="",INDEX(VeryBigTable,MATCH(L$1,VeryBigTableHeroes,0),MATCH(INDEX(ChatList,MATCH($J121,ChatHeroList,0),2),VeryBigTableChatRow)),"")</f>
        <v>-1</v>
      </c>
      <c r="M121" s="23">
        <f t="array" ref="M121">IF(calculator!$I$5="",INDEX(VeryBigTable,MATCH(M$1,VeryBigTableHeroes,0),MATCH(INDEX(ChatList,MATCH($J121,ChatHeroList,0),2),VeryBigTableChatRow)),"")</f>
        <v>3</v>
      </c>
      <c r="N121" s="23">
        <f t="array" ref="N121">IF(calculator!$I$5="",INDEX(VeryBigTable,MATCH(N$1,VeryBigTableHeroes,0),MATCH(INDEX(ChatList,MATCH($J121,ChatHeroList,0),2),VeryBigTableChatRow)),"")</f>
        <v>-2</v>
      </c>
      <c r="O121" s="23">
        <f>IF(calculator!$I$5="",SUM(L121:N121),"")</f>
        <v>0</v>
      </c>
      <c r="P121" s="123" t="s">
        <v>79</v>
      </c>
      <c r="Q121" s="125" t="e">
        <f ca="1">_xludf.CONCAT(P121,"2")</f>
        <v>#NAME?</v>
      </c>
      <c r="R121" s="149">
        <f t="array" ref="R121">IF(calculator!$I$5="",INDEX(VeryBigTable,MATCH(R$1,VeryBigTableHeroes,0),MATCH(INDEX(ChatList,MATCH($P121,ChatHeroList,0),2),VeryBigTableChatRow)),"")</f>
        <v>5</v>
      </c>
      <c r="S121" s="149">
        <f t="array" ref="S121">IF(calculator!$I$5="",INDEX(VeryBigTable,MATCH(S$1,VeryBigTableHeroes,0),MATCH(INDEX(ChatList,MATCH($P121,ChatHeroList,0),2),VeryBigTableChatRow)),"")</f>
        <v>4</v>
      </c>
      <c r="T121" s="149">
        <f t="array" ref="T121">IF(calculator!$I$5="",INDEX(VeryBigTable,MATCH(T$1,VeryBigTableHeroes,0),MATCH(INDEX(ChatList,MATCH($P121,ChatHeroList,0),2),VeryBigTableChatRow)),"")</f>
        <v>1</v>
      </c>
      <c r="U121" s="149">
        <f>IF(calculator!$I$5="",SUM(R121:T121),"")</f>
        <v>10</v>
      </c>
    </row>
    <row r="122" spans="1:21">
      <c r="A122" s="196" t="str">
        <v>Zeno</v>
      </c>
      <c r="B122" s="55" t="e">
        <f ca="1"/>
        <v>#NAME?</v>
      </c>
      <c r="D122" s="23" t="s">
        <v>152</v>
      </c>
      <c r="E122" t="e">
        <f t="shared" ca="1" si="1"/>
        <v>#NAME?</v>
      </c>
      <c r="F122" s="143">
        <f t="array" ref="F122">IF(calculator!$I$5="",INDEX(VeryBigTable,MATCH(F$1,VeryBigTableHeroes,0),MATCH(INDEX(ChatList,MATCH($D122,ChatHeroList,0),1),VeryBigTableChatRow)),"")</f>
        <v>3</v>
      </c>
      <c r="G122" s="143">
        <f t="array" ref="G122">IF(calculator!$I$5="",INDEX(VeryBigTable,MATCH(G$1,VeryBigTableHeroes,0),MATCH(INDEX(ChatList,MATCH($D122,ChatHeroList,0),1),VeryBigTableChatRow)),"")</f>
        <v>-2</v>
      </c>
      <c r="H122" s="143">
        <f t="array" ref="H122">IF(calculator!$I$5="",INDEX(VeryBigTable,MATCH(H$1,VeryBigTableHeroes,0),MATCH(INDEX(ChatList,MATCH($D122,ChatHeroList,0),1),VeryBigTableChatRow)),"")</f>
        <v>-5</v>
      </c>
      <c r="I122" s="143">
        <f>IF(calculator!$I$5="",SUM(F122:H122),"")</f>
        <v>-4</v>
      </c>
      <c r="J122" s="23" t="s">
        <v>152</v>
      </c>
      <c r="K122" s="23" t="e">
        <f t="shared" ca="1" si="2"/>
        <v>#NAME?</v>
      </c>
      <c r="L122" s="23">
        <f t="array" ref="L122">IF(calculator!$I$5="",INDEX(VeryBigTable,MATCH(L$1,VeryBigTableHeroes,0),MATCH(INDEX(ChatList,MATCH($J122,ChatHeroList,0),2),VeryBigTableChatRow)),"")</f>
        <v>3</v>
      </c>
      <c r="M122" s="23">
        <f t="array" ref="M122">IF(calculator!$I$5="",INDEX(VeryBigTable,MATCH(M$1,VeryBigTableHeroes,0),MATCH(INDEX(ChatList,MATCH($J122,ChatHeroList,0),2),VeryBigTableChatRow)),"")</f>
        <v>-4</v>
      </c>
      <c r="N122" s="23">
        <f t="array" ref="N122">IF(calculator!$I$5="",INDEX(VeryBigTable,MATCH(N$1,VeryBigTableHeroes,0),MATCH(INDEX(ChatList,MATCH($J122,ChatHeroList,0),2),VeryBigTableChatRow)),"")</f>
        <v>-2</v>
      </c>
      <c r="O122" s="23">
        <f>IF(calculator!$I$5="",SUM(L122:N122),"")</f>
        <v>-3</v>
      </c>
      <c r="P122" s="149" t="s">
        <v>94</v>
      </c>
      <c r="Q122" s="125" t="e">
        <f ca="1">_xludf.CONCAT(P122,"1")</f>
        <v>#NAME?</v>
      </c>
      <c r="R122" s="149">
        <f t="array" ref="R122">IF(calculator!$I$5="",INDEX(VeryBigTable,MATCH(R$1,VeryBigTableHeroes,0),MATCH(INDEX(ChatList,MATCH($P122,ChatHeroList,0),1),VeryBigTableChatRow)),"")</f>
        <v>7</v>
      </c>
      <c r="S122" s="149">
        <f t="array" ref="S122">IF(calculator!$I$5="",INDEX(VeryBigTable,MATCH(S$1,VeryBigTableHeroes,0),MATCH(INDEX(ChatList,MATCH($P122,ChatHeroList,0),1),VeryBigTableChatRow)),"")</f>
        <v>5</v>
      </c>
      <c r="T122" s="149">
        <f t="array" ref="T122">IF(calculator!$I$5="",INDEX(VeryBigTable,MATCH(T$1,VeryBigTableHeroes,0),MATCH(INDEX(ChatList,MATCH($P122,ChatHeroList,0),1),VeryBigTableChatRow)),"")</f>
        <v>3</v>
      </c>
      <c r="U122" s="149">
        <f>IF(calculator!$I$5="",SUM(R122:T122),"")</f>
        <v>15</v>
      </c>
    </row>
    <row r="123" spans="1:21">
      <c r="A123" s="196" t="str">
        <v>Zerato</v>
      </c>
      <c r="B123" s="55" t="e">
        <f ca="1"/>
        <v>#NAME?</v>
      </c>
      <c r="D123" s="23" t="s">
        <v>143</v>
      </c>
      <c r="E123" t="e">
        <f t="shared" ca="1" si="1"/>
        <v>#NAME?</v>
      </c>
      <c r="F123" s="143">
        <f t="array" ref="F123">IF(calculator!$I$5="",INDEX(VeryBigTable,MATCH(F$1,VeryBigTableHeroes,0),MATCH(INDEX(ChatList,MATCH($D123,ChatHeroList,0),1),VeryBigTableChatRow)),"")</f>
        <v>3</v>
      </c>
      <c r="G123" s="143">
        <f t="array" ref="G123">IF(calculator!$I$5="",INDEX(VeryBigTable,MATCH(G$1,VeryBigTableHeroes,0),MATCH(INDEX(ChatList,MATCH($D123,ChatHeroList,0),1),VeryBigTableChatRow)),"")</f>
        <v>-2</v>
      </c>
      <c r="H123" s="143">
        <f t="array" ref="H123">IF(calculator!$I$5="",INDEX(VeryBigTable,MATCH(H$1,VeryBigTableHeroes,0),MATCH(INDEX(ChatList,MATCH($D123,ChatHeroList,0),1),VeryBigTableChatRow)),"")</f>
        <v>-5</v>
      </c>
      <c r="I123" s="143">
        <f>IF(calculator!$I$5="",SUM(F123:H123),"")</f>
        <v>-4</v>
      </c>
      <c r="J123" s="23" t="s">
        <v>143</v>
      </c>
      <c r="K123" s="23" t="e">
        <f t="shared" ca="1" si="2"/>
        <v>#NAME?</v>
      </c>
      <c r="L123" s="23">
        <f t="array" ref="L123">IF(calculator!$I$5="",INDEX(VeryBigTable,MATCH(L$1,VeryBigTableHeroes,0),MATCH(INDEX(ChatList,MATCH($J123,ChatHeroList,0),2),VeryBigTableChatRow)),"")</f>
        <v>-1</v>
      </c>
      <c r="M123" s="23">
        <f t="array" ref="M123">IF(calculator!$I$5="",INDEX(VeryBigTable,MATCH(M$1,VeryBigTableHeroes,0),MATCH(INDEX(ChatList,MATCH($J123,ChatHeroList,0),2),VeryBigTableChatRow)),"")</f>
        <v>3</v>
      </c>
      <c r="N123" s="23">
        <f t="array" ref="N123">IF(calculator!$I$5="",INDEX(VeryBigTable,MATCH(N$1,VeryBigTableHeroes,0),MATCH(INDEX(ChatList,MATCH($J123,ChatHeroList,0),2),VeryBigTableChatRow)),"")</f>
        <v>-2</v>
      </c>
      <c r="O123" s="23">
        <f>IF(calculator!$I$5="",SUM(L123:N123),"")</f>
        <v>0</v>
      </c>
      <c r="P123" s="149" t="s">
        <v>94</v>
      </c>
      <c r="Q123" s="125" t="e">
        <f ca="1">_xludf.CONCAT(P123,"2")</f>
        <v>#NAME?</v>
      </c>
      <c r="R123" s="149">
        <f t="array" ref="R123">IF(calculator!$I$5="",INDEX(VeryBigTable,MATCH(R$1,VeryBigTableHeroes,0),MATCH(INDEX(ChatList,MATCH($P123,ChatHeroList,0),2),VeryBigTableChatRow)),"")</f>
        <v>3</v>
      </c>
      <c r="S123" s="149">
        <f t="array" ref="S123">IF(calculator!$I$5="",INDEX(VeryBigTable,MATCH(S$1,VeryBigTableHeroes,0),MATCH(INDEX(ChatList,MATCH($P123,ChatHeroList,0),2),VeryBigTableChatRow)),"")</f>
        <v>1</v>
      </c>
      <c r="T123" s="149">
        <f t="array" ref="T123">IF(calculator!$I$5="",INDEX(VeryBigTable,MATCH(T$1,VeryBigTableHeroes,0),MATCH(INDEX(ChatList,MATCH($P123,ChatHeroList,0),2),VeryBigTableChatRow)),"")</f>
        <v>2</v>
      </c>
      <c r="U123" s="149">
        <f>IF(calculator!$I$5="",SUM(R123:T123),"")</f>
        <v>6</v>
      </c>
    </row>
    <row r="124" spans="1:21">
      <c r="A124" s="55"/>
      <c r="B124" s="55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149" t="s">
        <v>198</v>
      </c>
      <c r="Q124" s="125" t="e">
        <f ca="1">_xludf.CONCAT(P124,"1")</f>
        <v>#NAME?</v>
      </c>
      <c r="R124" s="149" t="e">
        <f t="array" ref="R124">IF(calculator!$I$5="",INDEX(VeryBigTable,MATCH(R$1,VeryBigTableHeroes,0),MATCH(INDEX(ChatList,MATCH($P124,ChatHeroList,0),1),VeryBigTableChatRow)),"")</f>
        <v>#N/A</v>
      </c>
      <c r="S124" s="149" t="e">
        <f t="array" ref="S124">IF(calculator!$I$5="",INDEX(VeryBigTable,MATCH(S$1,VeryBigTableHeroes,0),MATCH(INDEX(ChatList,MATCH($P124,ChatHeroList,0),1),VeryBigTableChatRow)),"")</f>
        <v>#N/A</v>
      </c>
      <c r="T124" s="149" t="e">
        <f t="array" ref="T124">IF(calculator!$I$5="",INDEX(VeryBigTable,MATCH(T$1,VeryBigTableHeroes,0),MATCH(INDEX(ChatList,MATCH($P124,ChatHeroList,0),1),VeryBigTableChatRow)),"")</f>
        <v>#N/A</v>
      </c>
      <c r="U124" s="149" t="e">
        <f>IF(calculator!$I$5="",SUM(R124:T124),"")</f>
        <v>#N/A</v>
      </c>
    </row>
    <row r="125" spans="1:21">
      <c r="A125" s="55"/>
      <c r="B125" s="55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149" t="s">
        <v>198</v>
      </c>
      <c r="Q125" s="125" t="e">
        <f ca="1">_xludf.CONCAT(P125,"2")</f>
        <v>#NAME?</v>
      </c>
      <c r="R125" s="149">
        <f t="array" ref="R125">IF(calculator!$I$5="",INDEX(VeryBigTable,MATCH(R$1,VeryBigTableHeroes,0),MATCH(INDEX(ChatList,MATCH($P125,ChatHeroList,0),2),VeryBigTableChatRow)),"")</f>
        <v>-1</v>
      </c>
      <c r="S125" s="149">
        <f t="array" ref="S125">IF(calculator!$I$5="",INDEX(VeryBigTable,MATCH(S$1,VeryBigTableHeroes,0),MATCH(INDEX(ChatList,MATCH($P125,ChatHeroList,0),2),VeryBigTableChatRow)),"")</f>
        <v>-3</v>
      </c>
      <c r="T125" s="149">
        <f t="array" ref="T125">IF(calculator!$I$5="",INDEX(VeryBigTable,MATCH(T$1,VeryBigTableHeroes,0),MATCH(INDEX(ChatList,MATCH($P125,ChatHeroList,0),2),VeryBigTableChatRow)),"")</f>
        <v>1</v>
      </c>
      <c r="U125" s="149">
        <f>IF(calculator!$I$5="",SUM(R125:T125),"")</f>
        <v>-3</v>
      </c>
    </row>
    <row r="126" spans="1:21">
      <c r="A126" s="55"/>
      <c r="B126" s="55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123" t="s">
        <v>185</v>
      </c>
      <c r="Q126" s="125" t="e">
        <f ca="1">_xludf.CONCAT(P126,"1")</f>
        <v>#NAME?</v>
      </c>
      <c r="R126" s="149">
        <f t="array" ref="R126">IF(calculator!$I$5="",INDEX(VeryBigTable,MATCH(R$1,VeryBigTableHeroes,0),MATCH(INDEX(ChatList,MATCH($P126,ChatHeroList,0),1),VeryBigTableChatRow)),"")</f>
        <v>0</v>
      </c>
      <c r="S126" s="149">
        <f t="array" ref="S126">IF(calculator!$I$5="",INDEX(VeryBigTable,MATCH(S$1,VeryBigTableHeroes,0),MATCH(INDEX(ChatList,MATCH($P126,ChatHeroList,0),1),VeryBigTableChatRow)),"")</f>
        <v>9</v>
      </c>
      <c r="T126" s="149">
        <f t="array" ref="T126">IF(calculator!$I$5="",INDEX(VeryBigTable,MATCH(T$1,VeryBigTableHeroes,0),MATCH(INDEX(ChatList,MATCH($P126,ChatHeroList,0),1),VeryBigTableChatRow)),"")</f>
        <v>6</v>
      </c>
      <c r="U126" s="149">
        <f>IF(calculator!$I$5="",SUM(R126:T126),"")</f>
        <v>15</v>
      </c>
    </row>
    <row r="127" spans="1:21">
      <c r="A127" s="55"/>
      <c r="B127" s="55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123" t="s">
        <v>185</v>
      </c>
      <c r="Q127" s="125" t="e">
        <f ca="1">_xludf.CONCAT(P127,"2")</f>
        <v>#NAME?</v>
      </c>
      <c r="R127" s="149">
        <f t="array" ref="R127">IF(calculator!$I$5="",INDEX(VeryBigTable,MATCH(R$1,VeryBigTableHeroes,0),MATCH(INDEX(ChatList,MATCH($P127,ChatHeroList,0),2),VeryBigTableChatRow)),"")</f>
        <v>-1</v>
      </c>
      <c r="S127" s="149">
        <f t="array" ref="S127">IF(calculator!$I$5="",INDEX(VeryBigTable,MATCH(S$1,VeryBigTableHeroes,0),MATCH(INDEX(ChatList,MATCH($P127,ChatHeroList,0),2),VeryBigTableChatRow)),"")</f>
        <v>-3</v>
      </c>
      <c r="T127" s="149">
        <f t="array" ref="T127">IF(calculator!$I$5="",INDEX(VeryBigTable,MATCH(T$1,VeryBigTableHeroes,0),MATCH(INDEX(ChatList,MATCH($P127,ChatHeroList,0),2),VeryBigTableChatRow)),"")</f>
        <v>1</v>
      </c>
      <c r="U127" s="149">
        <f>IF(calculator!$I$5="",SUM(R127:T127),"")</f>
        <v>-3</v>
      </c>
    </row>
    <row r="128" spans="1:21">
      <c r="A128" s="55"/>
      <c r="B128" s="55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123" t="s">
        <v>21</v>
      </c>
      <c r="Q128" s="125" t="e">
        <f ca="1">_xludf.CONCAT(P128,"1")</f>
        <v>#NAME?</v>
      </c>
      <c r="R128" s="149">
        <f t="array" ref="R128">IF(calculator!$I$5="",INDEX(VeryBigTable,MATCH(R$1,VeryBigTableHeroes,0),MATCH(INDEX(ChatList,MATCH($P128,ChatHeroList,0),1),VeryBigTableChatRow)),"")</f>
        <v>4</v>
      </c>
      <c r="S128" s="149">
        <f t="array" ref="S128">IF(calculator!$I$5="",INDEX(VeryBigTable,MATCH(S$1,VeryBigTableHeroes,0),MATCH(INDEX(ChatList,MATCH($P128,ChatHeroList,0),1),VeryBigTableChatRow)),"")</f>
        <v>3</v>
      </c>
      <c r="T128" s="149">
        <f t="array" ref="T128">IF(calculator!$I$5="",INDEX(VeryBigTable,MATCH(T$1,VeryBigTableHeroes,0),MATCH(INDEX(ChatList,MATCH($P128,ChatHeroList,0),1),VeryBigTableChatRow)),"")</f>
        <v>4</v>
      </c>
      <c r="U128" s="149">
        <f>IF(calculator!$I$5="",SUM(R128:T128),"")</f>
        <v>11</v>
      </c>
    </row>
    <row r="129" spans="1:21">
      <c r="A129" s="55"/>
      <c r="B129" s="55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123" t="s">
        <v>21</v>
      </c>
      <c r="Q129" s="125" t="e">
        <f ca="1">_xludf.CONCAT(P129,"2")</f>
        <v>#NAME?</v>
      </c>
      <c r="R129" s="149">
        <f t="array" ref="R129">IF(calculator!$I$5="",INDEX(VeryBigTable,MATCH(R$1,VeryBigTableHeroes,0),MATCH(INDEX(ChatList,MATCH($P129,ChatHeroList,0),2),VeryBigTableChatRow)),"")</f>
        <v>2</v>
      </c>
      <c r="S129" s="149">
        <f t="array" ref="S129">IF(calculator!$I$5="",INDEX(VeryBigTable,MATCH(S$1,VeryBigTableHeroes,0),MATCH(INDEX(ChatList,MATCH($P129,ChatHeroList,0),2),VeryBigTableChatRow)),"")</f>
        <v>5</v>
      </c>
      <c r="T129" s="149">
        <f t="array" ref="T129">IF(calculator!$I$5="",INDEX(VeryBigTable,MATCH(T$1,VeryBigTableHeroes,0),MATCH(INDEX(ChatList,MATCH($P129,ChatHeroList,0),2),VeryBigTableChatRow)),"")</f>
        <v>4</v>
      </c>
      <c r="U129" s="149">
        <f>IF(calculator!$I$5="",SUM(R129:T129),"")</f>
        <v>11</v>
      </c>
    </row>
    <row r="130" spans="1:21">
      <c r="A130" s="55"/>
      <c r="B130" s="55"/>
      <c r="D130" s="23"/>
      <c r="E130" s="23"/>
      <c r="F130" s="23"/>
      <c r="G130" s="23"/>
      <c r="H130" s="23"/>
      <c r="I130" s="23"/>
      <c r="J130" s="197"/>
      <c r="K130" s="23"/>
      <c r="L130" s="23"/>
      <c r="M130" s="23"/>
      <c r="N130" s="23"/>
      <c r="O130" s="23"/>
      <c r="P130" s="149" t="s">
        <v>118</v>
      </c>
      <c r="Q130" s="125" t="e">
        <f ca="1">_xludf.CONCAT(P130,"1")</f>
        <v>#NAME?</v>
      </c>
      <c r="R130" s="149">
        <f t="array" ref="R130">IF(calculator!$I$5="",INDEX(VeryBigTable,MATCH(R$1,VeryBigTableHeroes,0),MATCH(INDEX(ChatList,MATCH($P130,ChatHeroList,0),1),VeryBigTableChatRow)),"")</f>
        <v>3</v>
      </c>
      <c r="S130" s="149">
        <f t="array" ref="S130">IF(calculator!$I$5="",INDEX(VeryBigTable,MATCH(S$1,VeryBigTableHeroes,0),MATCH(INDEX(ChatList,MATCH($P130,ChatHeroList,0),1),VeryBigTableChatRow)),"")</f>
        <v>2</v>
      </c>
      <c r="T130" s="149">
        <f t="array" ref="T130">IF(calculator!$I$5="",INDEX(VeryBigTable,MATCH(T$1,VeryBigTableHeroes,0),MATCH(INDEX(ChatList,MATCH($P130,ChatHeroList,0),1),VeryBigTableChatRow)),"")</f>
        <v>1</v>
      </c>
      <c r="U130" s="149">
        <f>IF(calculator!$I$5="",SUM(R130:T130),"")</f>
        <v>6</v>
      </c>
    </row>
    <row r="131" spans="1:21">
      <c r="A131" s="55"/>
      <c r="B131" s="5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149" t="s">
        <v>118</v>
      </c>
      <c r="Q131" s="125" t="e">
        <f ca="1">_xludf.CONCAT(P131,"2")</f>
        <v>#NAME?</v>
      </c>
      <c r="R131" s="149">
        <f t="array" ref="R131">IF(calculator!$I$5="",INDEX(VeryBigTable,MATCH(R$1,VeryBigTableHeroes,0),MATCH(INDEX(ChatList,MATCH($P131,ChatHeroList,0),2),VeryBigTableChatRow)),"")</f>
        <v>2</v>
      </c>
      <c r="S131" s="149">
        <f t="array" ref="S131">IF(calculator!$I$5="",INDEX(VeryBigTable,MATCH(S$1,VeryBigTableHeroes,0),MATCH(INDEX(ChatList,MATCH($P131,ChatHeroList,0),2),VeryBigTableChatRow)),"")</f>
        <v>0</v>
      </c>
      <c r="T131" s="149">
        <f t="array" ref="T131">IF(calculator!$I$5="",INDEX(VeryBigTable,MATCH(T$1,VeryBigTableHeroes,0),MATCH(INDEX(ChatList,MATCH($P131,ChatHeroList,0),2),VeryBigTableChatRow)),"")</f>
        <v>-3</v>
      </c>
      <c r="U131" s="149">
        <f>IF(calculator!$I$5="",SUM(R131:T131),"")</f>
        <v>-1</v>
      </c>
    </row>
    <row r="132" spans="1:21">
      <c r="A132" s="55"/>
      <c r="B132" s="5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149" t="s">
        <v>199</v>
      </c>
      <c r="Q132" s="125" t="e">
        <f ca="1">_xludf.CONCAT(P132,"1")</f>
        <v>#NAME?</v>
      </c>
      <c r="R132" s="149">
        <f t="array" ref="R132">IF(calculator!$I$5="",INDEX(VeryBigTable,MATCH(R$1,VeryBigTableHeroes,0),MATCH(INDEX(ChatList,MATCH($P132,ChatHeroList,0),1),VeryBigTableChatRow)),"")</f>
        <v>4</v>
      </c>
      <c r="S132" s="149">
        <f t="array" ref="S132">IF(calculator!$I$5="",INDEX(VeryBigTable,MATCH(S$1,VeryBigTableHeroes,0),MATCH(INDEX(ChatList,MATCH($P132,ChatHeroList,0),1),VeryBigTableChatRow)),"")</f>
        <v>-6</v>
      </c>
      <c r="T132" s="149">
        <f t="array" ref="T132">IF(calculator!$I$5="",INDEX(VeryBigTable,MATCH(T$1,VeryBigTableHeroes,0),MATCH(INDEX(ChatList,MATCH($P132,ChatHeroList,0),1),VeryBigTableChatRow)),"")</f>
        <v>-3</v>
      </c>
      <c r="U132" s="149">
        <f>IF(calculator!$I$5="",SUM(R132:T132),"")</f>
        <v>-5</v>
      </c>
    </row>
    <row r="133" spans="1:21">
      <c r="A133" s="55"/>
      <c r="B133" s="55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149" t="s">
        <v>199</v>
      </c>
      <c r="Q133" s="125" t="e">
        <f ca="1">_xludf.CONCAT(P133,"2")</f>
        <v>#NAME?</v>
      </c>
      <c r="R133" s="149">
        <f t="array" ref="R133">IF(calculator!$I$5="",INDEX(VeryBigTable,MATCH(R$1,VeryBigTableHeroes,0),MATCH(INDEX(ChatList,MATCH($P133,ChatHeroList,0),2),VeryBigTableChatRow)),"")</f>
        <v>3</v>
      </c>
      <c r="S133" s="149">
        <f t="array" ref="S133">IF(calculator!$I$5="",INDEX(VeryBigTable,MATCH(S$1,VeryBigTableHeroes,0),MATCH(INDEX(ChatList,MATCH($P133,ChatHeroList,0),2),VeryBigTableChatRow)),"")</f>
        <v>1</v>
      </c>
      <c r="T133" s="149">
        <f t="array" ref="T133">IF(calculator!$I$5="",INDEX(VeryBigTable,MATCH(T$1,VeryBigTableHeroes,0),MATCH(INDEX(ChatList,MATCH($P133,ChatHeroList,0),2),VeryBigTableChatRow)),"")</f>
        <v>2</v>
      </c>
      <c r="U133" s="149">
        <f>IF(calculator!$I$5="",SUM(R133:T133),"")</f>
        <v>6</v>
      </c>
    </row>
    <row r="134" spans="1:21">
      <c r="A134" s="55"/>
      <c r="B134" s="55"/>
      <c r="D134" s="23"/>
      <c r="E134" s="23"/>
      <c r="F134" s="23"/>
      <c r="G134" s="23"/>
      <c r="H134" s="23"/>
      <c r="I134" s="23"/>
      <c r="K134" s="23"/>
      <c r="L134" s="23"/>
      <c r="M134" s="23"/>
      <c r="N134" s="23"/>
      <c r="O134" s="23"/>
      <c r="P134" s="149" t="s">
        <v>45</v>
      </c>
      <c r="Q134" s="125" t="e">
        <f ca="1">_xludf.CONCAT(P134,"1")</f>
        <v>#NAME?</v>
      </c>
      <c r="R134" s="149">
        <f t="array" ref="R134">IF(calculator!$I$5="",INDEX(VeryBigTable,MATCH(R$1,VeryBigTableHeroes,0),MATCH(INDEX(ChatList,MATCH($P134,ChatHeroList,0),1),VeryBigTableChatRow)),"")</f>
        <v>7</v>
      </c>
      <c r="S134" s="149">
        <f t="array" ref="S134">IF(calculator!$I$5="",INDEX(VeryBigTable,MATCH(S$1,VeryBigTableHeroes,0),MATCH(INDEX(ChatList,MATCH($P134,ChatHeroList,0),1),VeryBigTableChatRow)),"")</f>
        <v>5</v>
      </c>
      <c r="T134" s="149">
        <f t="array" ref="T134">IF(calculator!$I$5="",INDEX(VeryBigTable,MATCH(T$1,VeryBigTableHeroes,0),MATCH(INDEX(ChatList,MATCH($P134,ChatHeroList,0),1),VeryBigTableChatRow)),"")</f>
        <v>3</v>
      </c>
      <c r="U134" s="149">
        <f>IF(calculator!$I$5="",SUM(R134:T134),"")</f>
        <v>15</v>
      </c>
    </row>
    <row r="135" spans="1:21">
      <c r="A135" s="55"/>
      <c r="B135" s="55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149" t="s">
        <v>45</v>
      </c>
      <c r="Q135" s="125" t="e">
        <f ca="1">_xludf.CONCAT(P135,"2")</f>
        <v>#NAME?</v>
      </c>
      <c r="R135" s="149">
        <f t="array" ref="R135">IF(calculator!$I$5="",INDEX(VeryBigTable,MATCH(R$1,VeryBigTableHeroes,0),MATCH(INDEX(ChatList,MATCH($P135,ChatHeroList,0),2),VeryBigTableChatRow)),"")</f>
        <v>1</v>
      </c>
      <c r="S135" s="149">
        <f t="array" ref="S135">IF(calculator!$I$5="",INDEX(VeryBigTable,MATCH(S$1,VeryBigTableHeroes,0),MATCH(INDEX(ChatList,MATCH($P135,ChatHeroList,0),2),VeryBigTableChatRow)),"")</f>
        <v>0</v>
      </c>
      <c r="T135" s="149">
        <f t="array" ref="T135">IF(calculator!$I$5="",INDEX(VeryBigTable,MATCH(T$1,VeryBigTableHeroes,0),MATCH(INDEX(ChatList,MATCH($P135,ChatHeroList,0),2),VeryBigTableChatRow)),"")</f>
        <v>-2</v>
      </c>
      <c r="U135" s="149">
        <f>IF(calculator!$I$5="",SUM(R135:T135),"")</f>
        <v>-1</v>
      </c>
    </row>
    <row r="136" spans="1:21">
      <c r="A136" s="55"/>
      <c r="B136" s="55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123" t="s">
        <v>44</v>
      </c>
      <c r="Q136" s="125" t="e">
        <f ca="1">_xludf.CONCAT(P136,"1")</f>
        <v>#NAME?</v>
      </c>
      <c r="R136" s="149">
        <f t="array" ref="R136">IF(calculator!$I$5="",INDEX(VeryBigTable,MATCH(R$1,VeryBigTableHeroes,0),MATCH(INDEX(ChatList,MATCH($P136,ChatHeroList,0),1),VeryBigTableChatRow)),"")</f>
        <v>7</v>
      </c>
      <c r="S136" s="149">
        <f t="array" ref="S136">IF(calculator!$I$5="",INDEX(VeryBigTable,MATCH(S$1,VeryBigTableHeroes,0),MATCH(INDEX(ChatList,MATCH($P136,ChatHeroList,0),1),VeryBigTableChatRow)),"")</f>
        <v>5</v>
      </c>
      <c r="T136" s="149">
        <f t="array" ref="T136">IF(calculator!$I$5="",INDEX(VeryBigTable,MATCH(T$1,VeryBigTableHeroes,0),MATCH(INDEX(ChatList,MATCH($P136,ChatHeroList,0),1),VeryBigTableChatRow)),"")</f>
        <v>3</v>
      </c>
      <c r="U136" s="149">
        <f>IF(calculator!$I$5="",SUM(R136:T136),"")</f>
        <v>15</v>
      </c>
    </row>
    <row r="137" spans="1:21">
      <c r="A137" s="55"/>
      <c r="B137" s="55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123" t="s">
        <v>44</v>
      </c>
      <c r="Q137" s="125" t="e">
        <f ca="1">_xludf.CONCAT(P137,"2")</f>
        <v>#NAME?</v>
      </c>
      <c r="R137" s="149">
        <f t="array" ref="R137">IF(calculator!$I$5="",INDEX(VeryBigTable,MATCH(R$1,VeryBigTableHeroes,0),MATCH(INDEX(ChatList,MATCH($P137,ChatHeroList,0),2),VeryBigTableChatRow)),"")</f>
        <v>4</v>
      </c>
      <c r="S137" s="149">
        <f t="array" ref="S137">IF(calculator!$I$5="",INDEX(VeryBigTable,MATCH(S$1,VeryBigTableHeroes,0),MATCH(INDEX(ChatList,MATCH($P137,ChatHeroList,0),2),VeryBigTableChatRow)),"")</f>
        <v>4</v>
      </c>
      <c r="T137" s="149">
        <f t="array" ref="T137">IF(calculator!$I$5="",INDEX(VeryBigTable,MATCH(T$1,VeryBigTableHeroes,0),MATCH(INDEX(ChatList,MATCH($P137,ChatHeroList,0),2),VeryBigTableChatRow)),"")</f>
        <v>5</v>
      </c>
      <c r="U137" s="149">
        <f>IF(calculator!$I$5="",SUM(R137:T137),"")</f>
        <v>13</v>
      </c>
    </row>
    <row r="138" spans="1:21">
      <c r="A138" s="55"/>
      <c r="B138" s="55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149" t="s">
        <v>23</v>
      </c>
      <c r="Q138" s="125" t="e">
        <f ca="1">_xludf.CONCAT(P138,"1")</f>
        <v>#NAME?</v>
      </c>
      <c r="R138" s="149">
        <f t="array" ref="R138">IF(calculator!$I$5="",INDEX(VeryBigTable,MATCH(R$1,VeryBigTableHeroes,0),MATCH(INDEX(ChatList,MATCH($P138,ChatHeroList,0),1),VeryBigTableChatRow)),"")</f>
        <v>-1</v>
      </c>
      <c r="S138" s="149">
        <f t="array" ref="S138">IF(calculator!$I$5="",INDEX(VeryBigTable,MATCH(S$1,VeryBigTableHeroes,0),MATCH(INDEX(ChatList,MATCH($P138,ChatHeroList,0),1),VeryBigTableChatRow)),"")</f>
        <v>6</v>
      </c>
      <c r="T138" s="149">
        <f t="array" ref="T138">IF(calculator!$I$5="",INDEX(VeryBigTable,MATCH(T$1,VeryBigTableHeroes,0),MATCH(INDEX(ChatList,MATCH($P138,ChatHeroList,0),1),VeryBigTableChatRow)),"")</f>
        <v>6</v>
      </c>
      <c r="U138" s="149">
        <f>IF(calculator!$I$5="",SUM(R138:T138),"")</f>
        <v>11</v>
      </c>
    </row>
    <row r="139" spans="1:21">
      <c r="A139" s="55"/>
      <c r="B139" s="55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149" t="s">
        <v>23</v>
      </c>
      <c r="Q139" s="125" t="e">
        <f ca="1">_xludf.CONCAT(P139,"2")</f>
        <v>#NAME?</v>
      </c>
      <c r="R139" s="149" t="e">
        <f t="array" ref="R139">IF(calculator!$I$5="",INDEX(VeryBigTable,MATCH(R$1,VeryBigTableHeroes,0),MATCH(INDEX(ChatList,MATCH($P139,ChatHeroList,0),2),VeryBigTableChatRow)),"")</f>
        <v>#N/A</v>
      </c>
      <c r="S139" s="149" t="e">
        <f t="array" ref="S139">IF(calculator!$I$5="",INDEX(VeryBigTable,MATCH(S$1,VeryBigTableHeroes,0),MATCH(INDEX(ChatList,MATCH($P139,ChatHeroList,0),2),VeryBigTableChatRow)),"")</f>
        <v>#N/A</v>
      </c>
      <c r="T139" s="149" t="e">
        <f t="array" ref="T139">IF(calculator!$I$5="",INDEX(VeryBigTable,MATCH(T$1,VeryBigTableHeroes,0),MATCH(INDEX(ChatList,MATCH($P139,ChatHeroList,0),2),VeryBigTableChatRow)),"")</f>
        <v>#N/A</v>
      </c>
      <c r="U139" s="149" t="e">
        <f>IF(calculator!$I$5="",SUM(R139:T139),"")</f>
        <v>#N/A</v>
      </c>
    </row>
    <row r="140" spans="1:21">
      <c r="A140" s="55"/>
      <c r="B140" s="55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149" t="s">
        <v>188</v>
      </c>
      <c r="Q140" s="125" t="e">
        <f ca="1">_xludf.CONCAT(P140,"1")</f>
        <v>#NAME?</v>
      </c>
      <c r="R140" s="149">
        <f t="array" ref="R140">IF(calculator!$I$5="",INDEX(VeryBigTable,MATCH(R$1,VeryBigTableHeroes,0),MATCH(INDEX(ChatList,MATCH($P140,ChatHeroList,0),1),VeryBigTableChatRow)),"")</f>
        <v>3</v>
      </c>
      <c r="S140" s="149">
        <f t="array" ref="S140">IF(calculator!$I$5="",INDEX(VeryBigTable,MATCH(S$1,VeryBigTableHeroes,0),MATCH(INDEX(ChatList,MATCH($P140,ChatHeroList,0),1),VeryBigTableChatRow)),"")</f>
        <v>1</v>
      </c>
      <c r="T140" s="149">
        <f t="array" ref="T140">IF(calculator!$I$5="",INDEX(VeryBigTable,MATCH(T$1,VeryBigTableHeroes,0),MATCH(INDEX(ChatList,MATCH($P140,ChatHeroList,0),1),VeryBigTableChatRow)),"")</f>
        <v>2</v>
      </c>
      <c r="U140" s="149">
        <f>IF(calculator!$I$5="",SUM(R140:T140),"")</f>
        <v>6</v>
      </c>
    </row>
    <row r="141" spans="1:21">
      <c r="A141" s="55"/>
      <c r="B141" s="55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149" t="s">
        <v>188</v>
      </c>
      <c r="Q141" s="125" t="e">
        <f ca="1">_xludf.CONCAT(P141,"2")</f>
        <v>#NAME?</v>
      </c>
      <c r="R141" s="149">
        <f t="array" ref="R141">IF(calculator!$I$5="",INDEX(VeryBigTable,MATCH(R$1,VeryBigTableHeroes,0),MATCH(INDEX(ChatList,MATCH($P141,ChatHeroList,0),2),VeryBigTableChatRow)),"")</f>
        <v>-1</v>
      </c>
      <c r="S141" s="149">
        <f t="array" ref="S141">IF(calculator!$I$5="",INDEX(VeryBigTable,MATCH(S$1,VeryBigTableHeroes,0),MATCH(INDEX(ChatList,MATCH($P141,ChatHeroList,0),2),VeryBigTableChatRow)),"")</f>
        <v>3</v>
      </c>
      <c r="T141" s="149">
        <f t="array" ref="T141">IF(calculator!$I$5="",INDEX(VeryBigTable,MATCH(T$1,VeryBigTableHeroes,0),MATCH(INDEX(ChatList,MATCH($P141,ChatHeroList,0),2),VeryBigTableChatRow)),"")</f>
        <v>-2</v>
      </c>
      <c r="U141" s="149">
        <f>IF(calculator!$I$5="",SUM(R141:T141),"")</f>
        <v>0</v>
      </c>
    </row>
    <row r="142" spans="1:21">
      <c r="A142" s="55"/>
      <c r="B142" s="55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149" t="s">
        <v>166</v>
      </c>
      <c r="Q142" s="125" t="e">
        <f ca="1">_xludf.CONCAT(P142,"1")</f>
        <v>#NAME?</v>
      </c>
      <c r="R142" s="149">
        <f t="array" ref="R142">IF(calculator!$I$5="",INDEX(VeryBigTable,MATCH(R$1,VeryBigTableHeroes,0),MATCH(INDEX(ChatList,MATCH($P142,ChatHeroList,0),1),VeryBigTableChatRow)),"")</f>
        <v>4</v>
      </c>
      <c r="S142" s="149">
        <f t="array" ref="S142">IF(calculator!$I$5="",INDEX(VeryBigTable,MATCH(S$1,VeryBigTableHeroes,0),MATCH(INDEX(ChatList,MATCH($P142,ChatHeroList,0),1),VeryBigTableChatRow)),"")</f>
        <v>-6</v>
      </c>
      <c r="T142" s="149">
        <f t="array" ref="T142">IF(calculator!$I$5="",INDEX(VeryBigTable,MATCH(T$1,VeryBigTableHeroes,0),MATCH(INDEX(ChatList,MATCH($P142,ChatHeroList,0),1),VeryBigTableChatRow)),"")</f>
        <v>-3</v>
      </c>
      <c r="U142" s="149">
        <f>IF(calculator!$I$5="",SUM(R142:T142),"")</f>
        <v>-5</v>
      </c>
    </row>
    <row r="143" spans="1:21">
      <c r="A143" s="55"/>
      <c r="B143" s="55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149" t="s">
        <v>166</v>
      </c>
      <c r="Q143" s="125" t="e">
        <f ca="1">_xludf.CONCAT(P143,"2")</f>
        <v>#NAME?</v>
      </c>
      <c r="R143" s="149">
        <f t="array" ref="R143">IF(calculator!$I$5="",INDEX(VeryBigTable,MATCH(R$1,VeryBigTableHeroes,0),MATCH(INDEX(ChatList,MATCH($P143,ChatHeroList,0),2),VeryBigTableChatRow)),"")</f>
        <v>0</v>
      </c>
      <c r="S143" s="149">
        <f t="array" ref="S143">IF(calculator!$I$5="",INDEX(VeryBigTable,MATCH(S$1,VeryBigTableHeroes,0),MATCH(INDEX(ChatList,MATCH($P143,ChatHeroList,0),2),VeryBigTableChatRow)),"")</f>
        <v>9</v>
      </c>
      <c r="T143" s="149">
        <f t="array" ref="T143">IF(calculator!$I$5="",INDEX(VeryBigTable,MATCH(T$1,VeryBigTableHeroes,0),MATCH(INDEX(ChatList,MATCH($P143,ChatHeroList,0),2),VeryBigTableChatRow)),"")</f>
        <v>6</v>
      </c>
      <c r="U143" s="149">
        <f>IF(calculator!$I$5="",SUM(R143:T143),"")</f>
        <v>15</v>
      </c>
    </row>
    <row r="144" spans="1:21">
      <c r="A144" s="55"/>
      <c r="B144" s="55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123" t="s">
        <v>209</v>
      </c>
      <c r="Q144" s="125" t="e">
        <f ca="1">_xludf.CONCAT(P144,"1")</f>
        <v>#NAME?</v>
      </c>
      <c r="R144" s="149">
        <f t="array" ref="R144">IF(calculator!$I$5="",INDEX(VeryBigTable,MATCH(R$1,VeryBigTableHeroes,0),MATCH(INDEX(ChatList,MATCH($P144,ChatHeroList,0),1),VeryBigTableChatRow)),"")</f>
        <v>-1</v>
      </c>
      <c r="S144" s="149">
        <f t="array" ref="S144">IF(calculator!$I$5="",INDEX(VeryBigTable,MATCH(S$1,VeryBigTableHeroes,0),MATCH(INDEX(ChatList,MATCH($P144,ChatHeroList,0),1),VeryBigTableChatRow)),"")</f>
        <v>6</v>
      </c>
      <c r="T144" s="149">
        <f t="array" ref="T144">IF(calculator!$I$5="",INDEX(VeryBigTable,MATCH(T$1,VeryBigTableHeroes,0),MATCH(INDEX(ChatList,MATCH($P144,ChatHeroList,0),1),VeryBigTableChatRow)),"")</f>
        <v>6</v>
      </c>
      <c r="U144" s="149">
        <f>IF(calculator!$I$5="",SUM(R144:T144),"")</f>
        <v>11</v>
      </c>
    </row>
    <row r="145" spans="1:21">
      <c r="A145" s="55"/>
      <c r="B145" s="55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123" t="s">
        <v>209</v>
      </c>
      <c r="Q145" s="125" t="e">
        <f ca="1">_xludf.CONCAT(P145,"2")</f>
        <v>#NAME?</v>
      </c>
      <c r="R145" s="149">
        <f t="array" ref="R145">IF(calculator!$I$5="",INDEX(VeryBigTable,MATCH(R$1,VeryBigTableHeroes,0),MATCH(INDEX(ChatList,MATCH($P145,ChatHeroList,0),2),VeryBigTableChatRow)),"")</f>
        <v>3</v>
      </c>
      <c r="S145" s="149">
        <f t="array" ref="S145">IF(calculator!$I$5="",INDEX(VeryBigTable,MATCH(S$1,VeryBigTableHeroes,0),MATCH(INDEX(ChatList,MATCH($P145,ChatHeroList,0),2),VeryBigTableChatRow)),"")</f>
        <v>1</v>
      </c>
      <c r="T145" s="149">
        <f t="array" ref="T145">IF(calculator!$I$5="",INDEX(VeryBigTable,MATCH(T$1,VeryBigTableHeroes,0),MATCH(INDEX(ChatList,MATCH($P145,ChatHeroList,0),2),VeryBigTableChatRow)),"")</f>
        <v>2</v>
      </c>
      <c r="U145" s="149">
        <f>IF(calculator!$I$5="",SUM(R145:T145),"")</f>
        <v>6</v>
      </c>
    </row>
    <row r="146" spans="1:21">
      <c r="A146" s="55"/>
      <c r="B146" s="55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149" t="s">
        <v>103</v>
      </c>
      <c r="Q146" s="125" t="e">
        <f ca="1">_xludf.CONCAT(P146,"1")</f>
        <v>#NAME?</v>
      </c>
      <c r="R146" s="149">
        <f t="array" ref="R146">IF(calculator!$I$5="",INDEX(VeryBigTable,MATCH(R$1,VeryBigTableHeroes,0),MATCH(INDEX(ChatList,MATCH($P146,ChatHeroList,0),1),VeryBigTableChatRow)),"")</f>
        <v>2</v>
      </c>
      <c r="S146" s="149">
        <f t="array" ref="S146">IF(calculator!$I$5="",INDEX(VeryBigTable,MATCH(S$1,VeryBigTableHeroes,0),MATCH(INDEX(ChatList,MATCH($P146,ChatHeroList,0),1),VeryBigTableChatRow)),"")</f>
        <v>-3</v>
      </c>
      <c r="T146" s="149">
        <f t="array" ref="T146">IF(calculator!$I$5="",INDEX(VeryBigTable,MATCH(T$1,VeryBigTableHeroes,0),MATCH(INDEX(ChatList,MATCH($P146,ChatHeroList,0),1),VeryBigTableChatRow)),"")</f>
        <v>3</v>
      </c>
      <c r="U146" s="149">
        <f>IF(calculator!$I$5="",SUM(R146:T146),"")</f>
        <v>2</v>
      </c>
    </row>
    <row r="147" spans="1:21">
      <c r="A147" s="55"/>
      <c r="B147" s="55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149" t="s">
        <v>103</v>
      </c>
      <c r="Q147" s="125" t="e">
        <f ca="1">_xludf.CONCAT(P147,"2")</f>
        <v>#NAME?</v>
      </c>
      <c r="R147" s="149">
        <f t="array" ref="R147">IF(calculator!$I$5="",INDEX(VeryBigTable,MATCH(R$1,VeryBigTableHeroes,0),MATCH(INDEX(ChatList,MATCH($P147,ChatHeroList,0),2),VeryBigTableChatRow)),"")</f>
        <v>4</v>
      </c>
      <c r="S147" s="149">
        <f t="array" ref="S147">IF(calculator!$I$5="",INDEX(VeryBigTable,MATCH(S$1,VeryBigTableHeroes,0),MATCH(INDEX(ChatList,MATCH($P147,ChatHeroList,0),2),VeryBigTableChatRow)),"")</f>
        <v>4</v>
      </c>
      <c r="T147" s="149">
        <f t="array" ref="T147">IF(calculator!$I$5="",INDEX(VeryBigTable,MATCH(T$1,VeryBigTableHeroes,0),MATCH(INDEX(ChatList,MATCH($P147,ChatHeroList,0),2),VeryBigTableChatRow)),"")</f>
        <v>5</v>
      </c>
      <c r="U147" s="149">
        <f>IF(calculator!$I$5="",SUM(R147:T147),"")</f>
        <v>13</v>
      </c>
    </row>
    <row r="148" spans="1:21">
      <c r="A148" s="55"/>
      <c r="B148" s="55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123" t="s">
        <v>311</v>
      </c>
      <c r="Q148" s="125" t="e">
        <f ca="1">_xludf.CONCAT(P148,"1")</f>
        <v>#NAME?</v>
      </c>
      <c r="R148" s="149">
        <f t="array" ref="R148">IF(calculator!$I$5="",INDEX(VeryBigTable,MATCH(R$1,VeryBigTableHeroes,0),MATCH(INDEX(ChatList,MATCH($P148,ChatHeroList,0),1),VeryBigTableChatRow)),"")</f>
        <v>-1</v>
      </c>
      <c r="S148" s="149">
        <f t="array" ref="S148">IF(calculator!$I$5="",INDEX(VeryBigTable,MATCH(S$1,VeryBigTableHeroes,0),MATCH(INDEX(ChatList,MATCH($P148,ChatHeroList,0),1),VeryBigTableChatRow)),"")</f>
        <v>-3</v>
      </c>
      <c r="T148" s="149">
        <f t="array" ref="T148">IF(calculator!$I$5="",INDEX(VeryBigTable,MATCH(T$1,VeryBigTableHeroes,0),MATCH(INDEX(ChatList,MATCH($P148,ChatHeroList,0),1),VeryBigTableChatRow)),"")</f>
        <v>1</v>
      </c>
      <c r="U148" s="149">
        <f>IF(calculator!$I$5="",SUM(R148:T148),"")</f>
        <v>-3</v>
      </c>
    </row>
    <row r="149" spans="1:21">
      <c r="A149" s="55"/>
      <c r="B149" s="55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123" t="s">
        <v>311</v>
      </c>
      <c r="Q149" s="125" t="e">
        <f ca="1">_xludf.CONCAT(P149,"2")</f>
        <v>#NAME?</v>
      </c>
      <c r="R149" s="149">
        <f t="array" ref="R149">IF(calculator!$I$5="",INDEX(VeryBigTable,MATCH(R$1,VeryBigTableHeroes,0),MATCH(INDEX(ChatList,MATCH($P149,ChatHeroList,0),2),VeryBigTableChatRow)),"")</f>
        <v>-1</v>
      </c>
      <c r="S149" s="149">
        <f t="array" ref="S149">IF(calculator!$I$5="",INDEX(VeryBigTable,MATCH(S$1,VeryBigTableHeroes,0),MATCH(INDEX(ChatList,MATCH($P149,ChatHeroList,0),2),VeryBigTableChatRow)),"")</f>
        <v>3</v>
      </c>
      <c r="T149" s="149">
        <f t="array" ref="T149">IF(calculator!$I$5="",INDEX(VeryBigTable,MATCH(T$1,VeryBigTableHeroes,0),MATCH(INDEX(ChatList,MATCH($P149,ChatHeroList,0),2),VeryBigTableChatRow)),"")</f>
        <v>-2</v>
      </c>
      <c r="U149" s="149">
        <f>IF(calculator!$I$5="",SUM(R149:T149),"")</f>
        <v>0</v>
      </c>
    </row>
    <row r="150" spans="1:21">
      <c r="A150" s="55"/>
      <c r="B150" s="55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149" t="s">
        <v>135</v>
      </c>
      <c r="Q150" s="125" t="e">
        <f ca="1">_xludf.CONCAT(P150,"1")</f>
        <v>#NAME?</v>
      </c>
      <c r="R150" s="149">
        <f t="array" ref="R150">IF(calculator!$I$5="",INDEX(VeryBigTable,MATCH(R$1,VeryBigTableHeroes,0),MATCH(INDEX(ChatList,MATCH($P150,ChatHeroList,0),1),VeryBigTableChatRow)),"")</f>
        <v>2</v>
      </c>
      <c r="S150" s="149">
        <f t="array" ref="S150">IF(calculator!$I$5="",INDEX(VeryBigTable,MATCH(S$1,VeryBigTableHeroes,0),MATCH(INDEX(ChatList,MATCH($P150,ChatHeroList,0),1),VeryBigTableChatRow)),"")</f>
        <v>5</v>
      </c>
      <c r="T150" s="149">
        <f t="array" ref="T150">IF(calculator!$I$5="",INDEX(VeryBigTable,MATCH(T$1,VeryBigTableHeroes,0),MATCH(INDEX(ChatList,MATCH($P150,ChatHeroList,0),1),VeryBigTableChatRow)),"")</f>
        <v>4</v>
      </c>
      <c r="U150" s="149">
        <f>IF(calculator!$I$5="",SUM(R150:T150),"")</f>
        <v>11</v>
      </c>
    </row>
    <row r="151" spans="1:21">
      <c r="A151" s="55"/>
      <c r="B151" s="55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149" t="s">
        <v>135</v>
      </c>
      <c r="Q151" s="125" t="e">
        <f ca="1">_xludf.CONCAT(P151,"2")</f>
        <v>#NAME?</v>
      </c>
      <c r="R151" s="149">
        <f t="array" ref="R151">IF(calculator!$I$5="",INDEX(VeryBigTable,MATCH(R$1,VeryBigTableHeroes,0),MATCH(INDEX(ChatList,MATCH($P151,ChatHeroList,0),2),VeryBigTableChatRow)),"")</f>
        <v>1</v>
      </c>
      <c r="S151" s="149">
        <f t="array" ref="S151">IF(calculator!$I$5="",INDEX(VeryBigTable,MATCH(S$1,VeryBigTableHeroes,0),MATCH(INDEX(ChatList,MATCH($P151,ChatHeroList,0),2),VeryBigTableChatRow)),"")</f>
        <v>-2</v>
      </c>
      <c r="T151" s="149">
        <f t="array" ref="T151">IF(calculator!$I$5="",INDEX(VeryBigTable,MATCH(T$1,VeryBigTableHeroes,0),MATCH(INDEX(ChatList,MATCH($P151,ChatHeroList,0),2),VeryBigTableChatRow)),"")</f>
        <v>-2</v>
      </c>
      <c r="U151" s="149">
        <f>IF(calculator!$I$5="",SUM(R151:T151),"")</f>
        <v>-3</v>
      </c>
    </row>
    <row r="152" spans="1:21">
      <c r="A152" s="55"/>
      <c r="B152" s="55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149" t="s">
        <v>172</v>
      </c>
      <c r="Q152" s="125" t="e">
        <f ca="1">_xludf.CONCAT(P152,"1")</f>
        <v>#NAME?</v>
      </c>
      <c r="R152" s="149">
        <f t="array" ref="R152">IF(calculator!$I$5="",INDEX(VeryBigTable,MATCH(R$1,VeryBigTableHeroes,0),MATCH(INDEX(ChatList,MATCH($P152,ChatHeroList,0),1),VeryBigTableChatRow)),"")</f>
        <v>-1</v>
      </c>
      <c r="S152" s="149">
        <f t="array" ref="S152">IF(calculator!$I$5="",INDEX(VeryBigTable,MATCH(S$1,VeryBigTableHeroes,0),MATCH(INDEX(ChatList,MATCH($P152,ChatHeroList,0),1),VeryBigTableChatRow)),"")</f>
        <v>-3</v>
      </c>
      <c r="T152" s="149">
        <f t="array" ref="T152">IF(calculator!$I$5="",INDEX(VeryBigTable,MATCH(T$1,VeryBigTableHeroes,0),MATCH(INDEX(ChatList,MATCH($P152,ChatHeroList,0),1),VeryBigTableChatRow)),"")</f>
        <v>1</v>
      </c>
      <c r="U152" s="149">
        <f>IF(calculator!$I$5="",SUM(R152:T152),"")</f>
        <v>-3</v>
      </c>
    </row>
    <row r="153" spans="1:21">
      <c r="A153" s="55"/>
      <c r="B153" s="55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149" t="s">
        <v>172</v>
      </c>
      <c r="Q153" s="125" t="e">
        <f ca="1">_xludf.CONCAT(P153,"2")</f>
        <v>#NAME?</v>
      </c>
      <c r="R153" s="149">
        <f t="array" ref="R153">IF(calculator!$I$5="",INDEX(VeryBigTable,MATCH(R$1,VeryBigTableHeroes,0),MATCH(INDEX(ChatList,MATCH($P153,ChatHeroList,0),2),VeryBigTableChatRow)),"")</f>
        <v>2</v>
      </c>
      <c r="S153" s="149">
        <f t="array" ref="S153">IF(calculator!$I$5="",INDEX(VeryBigTable,MATCH(S$1,VeryBigTableHeroes,0),MATCH(INDEX(ChatList,MATCH($P153,ChatHeroList,0),2),VeryBigTableChatRow)),"")</f>
        <v>5</v>
      </c>
      <c r="T153" s="149">
        <f t="array" ref="T153">IF(calculator!$I$5="",INDEX(VeryBigTable,MATCH(T$1,VeryBigTableHeroes,0),MATCH(INDEX(ChatList,MATCH($P153,ChatHeroList,0),2),VeryBigTableChatRow)),"")</f>
        <v>4</v>
      </c>
      <c r="U153" s="149">
        <f>IF(calculator!$I$5="",SUM(R153:T153),"")</f>
        <v>11</v>
      </c>
    </row>
    <row r="154" spans="1:21">
      <c r="A154" s="55"/>
      <c r="B154" s="55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149" t="s">
        <v>102</v>
      </c>
      <c r="Q154" s="125" t="e">
        <f ca="1">_xludf.CONCAT(P154,"1")</f>
        <v>#NAME?</v>
      </c>
      <c r="R154" s="149">
        <f t="array" ref="R154">IF(calculator!$I$5="",INDEX(VeryBigTable,MATCH(R$1,VeryBigTableHeroes,0),MATCH(INDEX(ChatList,MATCH($P154,ChatHeroList,0),1),VeryBigTableChatRow)),"")</f>
        <v>1</v>
      </c>
      <c r="S154" s="149">
        <f t="array" ref="S154">IF(calculator!$I$5="",INDEX(VeryBigTable,MATCH(S$1,VeryBigTableHeroes,0),MATCH(INDEX(ChatList,MATCH($P154,ChatHeroList,0),1),VeryBigTableChatRow)),"")</f>
        <v>0</v>
      </c>
      <c r="T154" s="149">
        <f t="array" ref="T154">IF(calculator!$I$5="",INDEX(VeryBigTable,MATCH(T$1,VeryBigTableHeroes,0),MATCH(INDEX(ChatList,MATCH($P154,ChatHeroList,0),1),VeryBigTableChatRow)),"")</f>
        <v>-2</v>
      </c>
      <c r="U154" s="149">
        <f>IF(calculator!$I$5="",SUM(R154:T154),"")</f>
        <v>-1</v>
      </c>
    </row>
    <row r="155" spans="1:21">
      <c r="A155" s="55"/>
      <c r="B155" s="55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149" t="s">
        <v>102</v>
      </c>
      <c r="Q155" s="125" t="e">
        <f ca="1">_xludf.CONCAT(P155,"2")</f>
        <v>#NAME?</v>
      </c>
      <c r="R155" s="149">
        <f t="array" ref="R155">IF(calculator!$I$5="",INDEX(VeryBigTable,MATCH(R$1,VeryBigTableHeroes,0),MATCH(INDEX(ChatList,MATCH($P155,ChatHeroList,0),2),VeryBigTableChatRow)),"")</f>
        <v>6</v>
      </c>
      <c r="S155" s="149">
        <f t="array" ref="S155">IF(calculator!$I$5="",INDEX(VeryBigTable,MATCH(S$1,VeryBigTableHeroes,0),MATCH(INDEX(ChatList,MATCH($P155,ChatHeroList,0),2),VeryBigTableChatRow)),"")</f>
        <v>1</v>
      </c>
      <c r="T155" s="149">
        <f t="array" ref="T155">IF(calculator!$I$5="",INDEX(VeryBigTable,MATCH(T$1,VeryBigTableHeroes,0),MATCH(INDEX(ChatList,MATCH($P155,ChatHeroList,0),2),VeryBigTableChatRow)),"")</f>
        <v>1</v>
      </c>
      <c r="U155" s="149">
        <f>IF(calculator!$I$5="",SUM(R155:T155),"")</f>
        <v>8</v>
      </c>
    </row>
    <row r="156" spans="1:21">
      <c r="A156" s="55"/>
      <c r="B156" s="55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149" t="s">
        <v>182</v>
      </c>
      <c r="Q156" s="125" t="e">
        <f ca="1">_xludf.CONCAT(P156,"1")</f>
        <v>#NAME?</v>
      </c>
      <c r="R156" s="149" t="e">
        <f t="array" ref="R156">IF(calculator!$I$5="",INDEX(VeryBigTable,MATCH(R$1,VeryBigTableHeroes,0),MATCH(INDEX(ChatList,MATCH($P156,ChatHeroList,0),1),VeryBigTableChatRow)),"")</f>
        <v>#N/A</v>
      </c>
      <c r="S156" s="149" t="e">
        <f t="array" ref="S156">IF(calculator!$I$5="",INDEX(VeryBigTable,MATCH(S$1,VeryBigTableHeroes,0),MATCH(INDEX(ChatList,MATCH($P156,ChatHeroList,0),1),VeryBigTableChatRow)),"")</f>
        <v>#N/A</v>
      </c>
      <c r="T156" s="149" t="e">
        <f t="array" ref="T156">IF(calculator!$I$5="",INDEX(VeryBigTable,MATCH(T$1,VeryBigTableHeroes,0),MATCH(INDEX(ChatList,MATCH($P156,ChatHeroList,0),1),VeryBigTableChatRow)),"")</f>
        <v>#N/A</v>
      </c>
      <c r="U156" s="149" t="e">
        <f>IF(calculator!$I$5="",SUM(R156:T156),"")</f>
        <v>#N/A</v>
      </c>
    </row>
    <row r="157" spans="1:21">
      <c r="A157" s="55"/>
      <c r="B157" s="55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149" t="s">
        <v>182</v>
      </c>
      <c r="Q157" s="125" t="e">
        <f ca="1">_xludf.CONCAT(P157,"2")</f>
        <v>#NAME?</v>
      </c>
      <c r="R157" s="149">
        <f t="array" ref="R157">IF(calculator!$I$5="",INDEX(VeryBigTable,MATCH(R$1,VeryBigTableHeroes,0),MATCH(INDEX(ChatList,MATCH($P157,ChatHeroList,0),2),VeryBigTableChatRow)),"")</f>
        <v>3</v>
      </c>
      <c r="S157" s="149">
        <f t="array" ref="S157">IF(calculator!$I$5="",INDEX(VeryBigTable,MATCH(S$1,VeryBigTableHeroes,0),MATCH(INDEX(ChatList,MATCH($P157,ChatHeroList,0),2),VeryBigTableChatRow)),"")</f>
        <v>-2</v>
      </c>
      <c r="T157" s="149">
        <f t="array" ref="T157">IF(calculator!$I$5="",INDEX(VeryBigTable,MATCH(T$1,VeryBigTableHeroes,0),MATCH(INDEX(ChatList,MATCH($P157,ChatHeroList,0),2),VeryBigTableChatRow)),"")</f>
        <v>-5</v>
      </c>
      <c r="U157" s="149">
        <f>IF(calculator!$I$5="",SUM(R157:T157),"")</f>
        <v>-4</v>
      </c>
    </row>
    <row r="158" spans="1:21">
      <c r="A158" s="55"/>
      <c r="B158" s="55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149" t="s">
        <v>202</v>
      </c>
      <c r="Q158" s="125" t="e">
        <f ca="1">_xludf.CONCAT(P158,"1")</f>
        <v>#NAME?</v>
      </c>
      <c r="R158" s="149">
        <f t="array" ref="R158">IF(calculator!$I$5="",INDEX(VeryBigTable,MATCH(R$1,VeryBigTableHeroes,0),MATCH(INDEX(ChatList,MATCH($P158,ChatHeroList,0),1),VeryBigTableChatRow)),"")</f>
        <v>-1</v>
      </c>
      <c r="S158" s="149">
        <f t="array" ref="S158">IF(calculator!$I$5="",INDEX(VeryBigTable,MATCH(S$1,VeryBigTableHeroes,0),MATCH(INDEX(ChatList,MATCH($P158,ChatHeroList,0),1),VeryBigTableChatRow)),"")</f>
        <v>6</v>
      </c>
      <c r="T158" s="149">
        <f t="array" ref="T158">IF(calculator!$I$5="",INDEX(VeryBigTable,MATCH(T$1,VeryBigTableHeroes,0),MATCH(INDEX(ChatList,MATCH($P158,ChatHeroList,0),1),VeryBigTableChatRow)),"")</f>
        <v>6</v>
      </c>
      <c r="U158" s="149">
        <f>IF(calculator!$I$5="",SUM(R158:T158),"")</f>
        <v>11</v>
      </c>
    </row>
    <row r="159" spans="1:21">
      <c r="A159" s="55"/>
      <c r="B159" s="55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149" t="s">
        <v>202</v>
      </c>
      <c r="Q159" s="125" t="e">
        <f ca="1">_xludf.CONCAT(P159,"2")</f>
        <v>#NAME?</v>
      </c>
      <c r="R159" s="149">
        <f t="array" ref="R159">IF(calculator!$I$5="",INDEX(VeryBigTable,MATCH(R$1,VeryBigTableHeroes,0),MATCH(INDEX(ChatList,MATCH($P159,ChatHeroList,0),2),VeryBigTableChatRow)),"")</f>
        <v>7</v>
      </c>
      <c r="S159" s="149">
        <f t="array" ref="S159">IF(calculator!$I$5="",INDEX(VeryBigTable,MATCH(S$1,VeryBigTableHeroes,0),MATCH(INDEX(ChatList,MATCH($P159,ChatHeroList,0),2),VeryBigTableChatRow)),"")</f>
        <v>5</v>
      </c>
      <c r="T159" s="149">
        <f t="array" ref="T159">IF(calculator!$I$5="",INDEX(VeryBigTable,MATCH(T$1,VeryBigTableHeroes,0),MATCH(INDEX(ChatList,MATCH($P159,ChatHeroList,0),2),VeryBigTableChatRow)),"")</f>
        <v>3</v>
      </c>
      <c r="U159" s="149">
        <f>IF(calculator!$I$5="",SUM(R159:T159),"")</f>
        <v>15</v>
      </c>
    </row>
    <row r="160" spans="1:21">
      <c r="A160" s="55"/>
      <c r="B160" s="55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149" t="s">
        <v>52</v>
      </c>
      <c r="Q160" s="125" t="e">
        <f ca="1">_xludf.CONCAT(P160,"1")</f>
        <v>#NAME?</v>
      </c>
      <c r="R160" s="149">
        <f t="array" ref="R160">IF(calculator!$I$5="",INDEX(VeryBigTable,MATCH(R$1,VeryBigTableHeroes,0),MATCH(INDEX(ChatList,MATCH($P160,ChatHeroList,0),1),VeryBigTableChatRow)),"")</f>
        <v>2</v>
      </c>
      <c r="S160" s="149">
        <f t="array" ref="S160">IF(calculator!$I$5="",INDEX(VeryBigTable,MATCH(S$1,VeryBigTableHeroes,0),MATCH(INDEX(ChatList,MATCH($P160,ChatHeroList,0),1),VeryBigTableChatRow)),"")</f>
        <v>0</v>
      </c>
      <c r="T160" s="149">
        <f t="array" ref="T160">IF(calculator!$I$5="",INDEX(VeryBigTable,MATCH(T$1,VeryBigTableHeroes,0),MATCH(INDEX(ChatList,MATCH($P160,ChatHeroList,0),1),VeryBigTableChatRow)),"")</f>
        <v>-3</v>
      </c>
      <c r="U160" s="149">
        <f>IF(calculator!$I$5="",SUM(R160:T160),"")</f>
        <v>-1</v>
      </c>
    </row>
    <row r="161" spans="1:21">
      <c r="A161" s="55"/>
      <c r="B161" s="55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149" t="s">
        <v>52</v>
      </c>
      <c r="Q161" s="125" t="e">
        <f ca="1">_xludf.CONCAT(P161,"2")</f>
        <v>#NAME?</v>
      </c>
      <c r="R161" s="149">
        <f t="array" ref="R161">IF(calculator!$I$5="",INDEX(VeryBigTable,MATCH(R$1,VeryBigTableHeroes,0),MATCH(INDEX(ChatList,MATCH($P161,ChatHeroList,0),2),VeryBigTableChatRow)),"")</f>
        <v>-1</v>
      </c>
      <c r="S161" s="149">
        <f t="array" ref="S161">IF(calculator!$I$5="",INDEX(VeryBigTable,MATCH(S$1,VeryBigTableHeroes,0),MATCH(INDEX(ChatList,MATCH($P161,ChatHeroList,0),2),VeryBigTableChatRow)),"")</f>
        <v>3</v>
      </c>
      <c r="T161" s="149">
        <f t="array" ref="T161">IF(calculator!$I$5="",INDEX(VeryBigTable,MATCH(T$1,VeryBigTableHeroes,0),MATCH(INDEX(ChatList,MATCH($P161,ChatHeroList,0),2),VeryBigTableChatRow)),"")</f>
        <v>-2</v>
      </c>
      <c r="U161" s="149">
        <f>IF(calculator!$I$5="",SUM(R161:T161),"")</f>
        <v>0</v>
      </c>
    </row>
    <row r="162" spans="1:21">
      <c r="A162" s="55"/>
      <c r="B162" s="55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149" t="s">
        <v>149</v>
      </c>
      <c r="Q162" s="125" t="e">
        <f ca="1">_xludf.CONCAT(P162,"1")</f>
        <v>#NAME?</v>
      </c>
      <c r="R162" s="149">
        <f t="array" ref="R162">IF(calculator!$I$5="",INDEX(VeryBigTable,MATCH(R$1,VeryBigTableHeroes,0),MATCH(INDEX(ChatList,MATCH($P162,ChatHeroList,0),1),VeryBigTableChatRow)),"")</f>
        <v>-1</v>
      </c>
      <c r="S162" s="149">
        <f t="array" ref="S162">IF(calculator!$I$5="",INDEX(VeryBigTable,MATCH(S$1,VeryBigTableHeroes,0),MATCH(INDEX(ChatList,MATCH($P162,ChatHeroList,0),1),VeryBigTableChatRow)),"")</f>
        <v>6</v>
      </c>
      <c r="T162" s="149">
        <f t="array" ref="T162">IF(calculator!$I$5="",INDEX(VeryBigTable,MATCH(T$1,VeryBigTableHeroes,0),MATCH(INDEX(ChatList,MATCH($P162,ChatHeroList,0),1),VeryBigTableChatRow)),"")</f>
        <v>6</v>
      </c>
      <c r="U162" s="149">
        <f>IF(calculator!$I$5="",SUM(R162:T162),"")</f>
        <v>11</v>
      </c>
    </row>
    <row r="163" spans="1:21">
      <c r="A163" s="55"/>
      <c r="B163" s="55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149" t="s">
        <v>149</v>
      </c>
      <c r="Q163" s="125" t="e">
        <f ca="1">_xludf.CONCAT(P163,"2")</f>
        <v>#NAME?</v>
      </c>
      <c r="R163" s="149">
        <f t="array" ref="R163">IF(calculator!$I$5="",INDEX(VeryBigTable,MATCH(R$1,VeryBigTableHeroes,0),MATCH(INDEX(ChatList,MATCH($P163,ChatHeroList,0),2),VeryBigTableChatRow)),"")</f>
        <v>-1</v>
      </c>
      <c r="S163" s="149">
        <f t="array" ref="S163">IF(calculator!$I$5="",INDEX(VeryBigTable,MATCH(S$1,VeryBigTableHeroes,0),MATCH(INDEX(ChatList,MATCH($P163,ChatHeroList,0),2),VeryBigTableChatRow)),"")</f>
        <v>3</v>
      </c>
      <c r="T163" s="149">
        <f t="array" ref="T163">IF(calculator!$I$5="",INDEX(VeryBigTable,MATCH(T$1,VeryBigTableHeroes,0),MATCH(INDEX(ChatList,MATCH($P163,ChatHeroList,0),2),VeryBigTableChatRow)),"")</f>
        <v>-2</v>
      </c>
      <c r="U163" s="149">
        <f>IF(calculator!$I$5="",SUM(R163:T163),"")</f>
        <v>0</v>
      </c>
    </row>
    <row r="164" spans="1:21">
      <c r="A164" s="55"/>
      <c r="B164" s="55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149" t="s">
        <v>165</v>
      </c>
      <c r="Q164" s="125" t="e">
        <f ca="1">_xludf.CONCAT(P164,"1")</f>
        <v>#NAME?</v>
      </c>
      <c r="R164" s="149">
        <f t="array" ref="R164">IF(calculator!$I$5="",INDEX(VeryBigTable,MATCH(R$1,VeryBigTableHeroes,0),MATCH(INDEX(ChatList,MATCH($P164,ChatHeroList,0),1),VeryBigTableChatRow)),"")</f>
        <v>0</v>
      </c>
      <c r="S164" s="149">
        <f t="array" ref="S164">IF(calculator!$I$5="",INDEX(VeryBigTable,MATCH(S$1,VeryBigTableHeroes,0),MATCH(INDEX(ChatList,MATCH($P164,ChatHeroList,0),1),VeryBigTableChatRow)),"")</f>
        <v>9</v>
      </c>
      <c r="T164" s="149">
        <f t="array" ref="T164">IF(calculator!$I$5="",INDEX(VeryBigTable,MATCH(T$1,VeryBigTableHeroes,0),MATCH(INDEX(ChatList,MATCH($P164,ChatHeroList,0),1),VeryBigTableChatRow)),"")</f>
        <v>6</v>
      </c>
      <c r="U164" s="149">
        <f>IF(calculator!$I$5="",SUM(R164:T164),"")</f>
        <v>15</v>
      </c>
    </row>
    <row r="165" spans="1:21">
      <c r="A165" s="55"/>
      <c r="B165" s="55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149" t="s">
        <v>165</v>
      </c>
      <c r="Q165" s="125" t="e">
        <f ca="1">_xludf.CONCAT(P165,"2")</f>
        <v>#NAME?</v>
      </c>
      <c r="R165" s="149">
        <f t="array" ref="R165">IF(calculator!$I$5="",INDEX(VeryBigTable,MATCH(R$1,VeryBigTableHeroes,0),MATCH(INDEX(ChatList,MATCH($P165,ChatHeroList,0),2),VeryBigTableChatRow)),"")</f>
        <v>-1</v>
      </c>
      <c r="S165" s="149">
        <f t="array" ref="S165">IF(calculator!$I$5="",INDEX(VeryBigTable,MATCH(S$1,VeryBigTableHeroes,0),MATCH(INDEX(ChatList,MATCH($P165,ChatHeroList,0),2),VeryBigTableChatRow)),"")</f>
        <v>3</v>
      </c>
      <c r="T165" s="149">
        <f t="array" ref="T165">IF(calculator!$I$5="",INDEX(VeryBigTable,MATCH(T$1,VeryBigTableHeroes,0),MATCH(INDEX(ChatList,MATCH($P165,ChatHeroList,0),2),VeryBigTableChatRow)),"")</f>
        <v>-2</v>
      </c>
      <c r="U165" s="149">
        <f>IF(calculator!$I$5="",SUM(R165:T165),"")</f>
        <v>0</v>
      </c>
    </row>
    <row r="166" spans="1:21">
      <c r="A166" s="55"/>
      <c r="B166" s="55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149" t="s">
        <v>146</v>
      </c>
      <c r="Q166" s="125" t="e">
        <f ca="1">_xludf.CONCAT(P166,"1")</f>
        <v>#NAME?</v>
      </c>
      <c r="R166" s="149">
        <f t="array" ref="R166">IF(calculator!$I$5="",INDEX(VeryBigTable,MATCH(R$1,VeryBigTableHeroes,0),MATCH(INDEX(ChatList,MATCH($P166,ChatHeroList,0),1),VeryBigTableChatRow)),"")</f>
        <v>4</v>
      </c>
      <c r="S166" s="149">
        <f t="array" ref="S166">IF(calculator!$I$5="",INDEX(VeryBigTable,MATCH(S$1,VeryBigTableHeroes,0),MATCH(INDEX(ChatList,MATCH($P166,ChatHeroList,0),1),VeryBigTableChatRow)),"")</f>
        <v>3</v>
      </c>
      <c r="T166" s="149">
        <f t="array" ref="T166">IF(calculator!$I$5="",INDEX(VeryBigTable,MATCH(T$1,VeryBigTableHeroes,0),MATCH(INDEX(ChatList,MATCH($P166,ChatHeroList,0),1),VeryBigTableChatRow)),"")</f>
        <v>4</v>
      </c>
      <c r="U166" s="149">
        <f>IF(calculator!$I$5="",SUM(R166:T166),"")</f>
        <v>11</v>
      </c>
    </row>
    <row r="167" spans="1:21">
      <c r="A167" s="55"/>
      <c r="B167" s="55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149" t="s">
        <v>146</v>
      </c>
      <c r="Q167" s="125" t="e">
        <f ca="1">_xludf.CONCAT(P167,"2")</f>
        <v>#NAME?</v>
      </c>
      <c r="R167" s="149">
        <f t="array" ref="R167">IF(calculator!$I$5="",INDEX(VeryBigTable,MATCH(R$1,VeryBigTableHeroes,0),MATCH(INDEX(ChatList,MATCH($P167,ChatHeroList,0),2),VeryBigTableChatRow)),"")</f>
        <v>3</v>
      </c>
      <c r="S167" s="149">
        <f t="array" ref="S167">IF(calculator!$I$5="",INDEX(VeryBigTable,MATCH(S$1,VeryBigTableHeroes,0),MATCH(INDEX(ChatList,MATCH($P167,ChatHeroList,0),2),VeryBigTableChatRow)),"")</f>
        <v>2</v>
      </c>
      <c r="T167" s="149">
        <f t="array" ref="T167">IF(calculator!$I$5="",INDEX(VeryBigTable,MATCH(T$1,VeryBigTableHeroes,0),MATCH(INDEX(ChatList,MATCH($P167,ChatHeroList,0),2),VeryBigTableChatRow)),"")</f>
        <v>1</v>
      </c>
      <c r="U167" s="149">
        <f>IF(calculator!$I$5="",SUM(R167:T167),"")</f>
        <v>6</v>
      </c>
    </row>
    <row r="168" spans="1:21">
      <c r="A168" s="55"/>
      <c r="B168" s="55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149" t="s">
        <v>195</v>
      </c>
      <c r="Q168" s="125" t="e">
        <f ca="1">_xludf.CONCAT(P168,"1")</f>
        <v>#NAME?</v>
      </c>
      <c r="R168" s="149">
        <f t="array" ref="R168">IF(calculator!$I$5="",INDEX(VeryBigTable,MATCH(R$1,VeryBigTableHeroes,0),MATCH(INDEX(ChatList,MATCH($P168,ChatHeroList,0),1),VeryBigTableChatRow)),"")</f>
        <v>0</v>
      </c>
      <c r="S168" s="149">
        <f t="array" ref="S168">IF(calculator!$I$5="",INDEX(VeryBigTable,MATCH(S$1,VeryBigTableHeroes,0),MATCH(INDEX(ChatList,MATCH($P168,ChatHeroList,0),1),VeryBigTableChatRow)),"")</f>
        <v>9</v>
      </c>
      <c r="T168" s="149">
        <f t="array" ref="T168">IF(calculator!$I$5="",INDEX(VeryBigTable,MATCH(T$1,VeryBigTableHeroes,0),MATCH(INDEX(ChatList,MATCH($P168,ChatHeroList,0),1),VeryBigTableChatRow)),"")</f>
        <v>6</v>
      </c>
      <c r="U168" s="149">
        <f>IF(calculator!$I$5="",SUM(R168:T168),"")</f>
        <v>15</v>
      </c>
    </row>
    <row r="169" spans="1:21">
      <c r="A169" s="55"/>
      <c r="B169" s="55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149" t="s">
        <v>195</v>
      </c>
      <c r="Q169" s="125" t="e">
        <f ca="1">_xludf.CONCAT(P169,"2")</f>
        <v>#NAME?</v>
      </c>
      <c r="R169" s="149">
        <f t="array" ref="R169">IF(calculator!$I$5="",INDEX(VeryBigTable,MATCH(R$1,VeryBigTableHeroes,0),MATCH(INDEX(ChatList,MATCH($P169,ChatHeroList,0),2),VeryBigTableChatRow)),"")</f>
        <v>1</v>
      </c>
      <c r="S169" s="149">
        <f t="array" ref="S169">IF(calculator!$I$5="",INDEX(VeryBigTable,MATCH(S$1,VeryBigTableHeroes,0),MATCH(INDEX(ChatList,MATCH($P169,ChatHeroList,0),2),VeryBigTableChatRow)),"")</f>
        <v>-2</v>
      </c>
      <c r="T169" s="149">
        <f t="array" ref="T169">IF(calculator!$I$5="",INDEX(VeryBigTable,MATCH(T$1,VeryBigTableHeroes,0),MATCH(INDEX(ChatList,MATCH($P169,ChatHeroList,0),2),VeryBigTableChatRow)),"")</f>
        <v>-2</v>
      </c>
      <c r="U169" s="149">
        <f>IF(calculator!$I$5="",SUM(R169:T169),"")</f>
        <v>-3</v>
      </c>
    </row>
    <row r="170" spans="1:21">
      <c r="A170" s="55"/>
      <c r="B170" s="55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149" t="s">
        <v>144</v>
      </c>
      <c r="Q170" s="125" t="e">
        <f ca="1">_xludf.CONCAT(P170,"1")</f>
        <v>#NAME?</v>
      </c>
      <c r="R170" s="149">
        <f t="array" ref="R170">IF(calculator!$I$5="",INDEX(VeryBigTable,MATCH(R$1,VeryBigTableHeroes,0),MATCH(INDEX(ChatList,MATCH($P170,ChatHeroList,0),1),VeryBigTableChatRow)),"")</f>
        <v>7</v>
      </c>
      <c r="S170" s="149">
        <f t="array" ref="S170">IF(calculator!$I$5="",INDEX(VeryBigTable,MATCH(S$1,VeryBigTableHeroes,0),MATCH(INDEX(ChatList,MATCH($P170,ChatHeroList,0),1),VeryBigTableChatRow)),"")</f>
        <v>5</v>
      </c>
      <c r="T170" s="149">
        <f t="array" ref="T170">IF(calculator!$I$5="",INDEX(VeryBigTable,MATCH(T$1,VeryBigTableHeroes,0),MATCH(INDEX(ChatList,MATCH($P170,ChatHeroList,0),1),VeryBigTableChatRow)),"")</f>
        <v>3</v>
      </c>
      <c r="U170" s="149">
        <f>IF(calculator!$I$5="",SUM(R170:T170),"")</f>
        <v>15</v>
      </c>
    </row>
    <row r="171" spans="1:21">
      <c r="A171" s="55"/>
      <c r="B171" s="55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149" t="s">
        <v>144</v>
      </c>
      <c r="Q171" s="125" t="e">
        <f ca="1">_xludf.CONCAT(P171,"2")</f>
        <v>#NAME?</v>
      </c>
      <c r="R171" s="149">
        <f t="array" ref="R171">IF(calculator!$I$5="",INDEX(VeryBigTable,MATCH(R$1,VeryBigTableHeroes,0),MATCH(INDEX(ChatList,MATCH($P171,ChatHeroList,0),2),VeryBigTableChatRow)),"")</f>
        <v>2</v>
      </c>
      <c r="S171" s="149">
        <f t="array" ref="S171">IF(calculator!$I$5="",INDEX(VeryBigTable,MATCH(S$1,VeryBigTableHeroes,0),MATCH(INDEX(ChatList,MATCH($P171,ChatHeroList,0),2),VeryBigTableChatRow)),"")</f>
        <v>5</v>
      </c>
      <c r="T171" s="149">
        <f t="array" ref="T171">IF(calculator!$I$5="",INDEX(VeryBigTable,MATCH(T$1,VeryBigTableHeroes,0),MATCH(INDEX(ChatList,MATCH($P171,ChatHeroList,0),2),VeryBigTableChatRow)),"")</f>
        <v>4</v>
      </c>
      <c r="U171" s="149">
        <f>IF(calculator!$I$5="",SUM(R171:T171),"")</f>
        <v>11</v>
      </c>
    </row>
    <row r="172" spans="1:21">
      <c r="A172" s="55"/>
      <c r="B172" s="55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149" t="s">
        <v>140</v>
      </c>
      <c r="Q172" s="125" t="e">
        <f ca="1">_xludf.CONCAT(P172,"1")</f>
        <v>#NAME?</v>
      </c>
      <c r="R172" s="149">
        <f t="array" ref="R172">IF(calculator!$I$5="",INDEX(VeryBigTable,MATCH(R$1,VeryBigTableHeroes,0),MATCH(INDEX(ChatList,MATCH($P172,ChatHeroList,0),1),VeryBigTableChatRow)),"")</f>
        <v>0</v>
      </c>
      <c r="S172" s="149">
        <f t="array" ref="S172">IF(calculator!$I$5="",INDEX(VeryBigTable,MATCH(S$1,VeryBigTableHeroes,0),MATCH(INDEX(ChatList,MATCH($P172,ChatHeroList,0),1),VeryBigTableChatRow)),"")</f>
        <v>9</v>
      </c>
      <c r="T172" s="149">
        <f t="array" ref="T172">IF(calculator!$I$5="",INDEX(VeryBigTable,MATCH(T$1,VeryBigTableHeroes,0),MATCH(INDEX(ChatList,MATCH($P172,ChatHeroList,0),1),VeryBigTableChatRow)),"")</f>
        <v>6</v>
      </c>
      <c r="U172" s="149">
        <f>IF(calculator!$I$5="",SUM(R172:T172),"")</f>
        <v>15</v>
      </c>
    </row>
    <row r="173" spans="1:21">
      <c r="A173" s="55"/>
      <c r="B173" s="55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149" t="s">
        <v>140</v>
      </c>
      <c r="Q173" s="125" t="e">
        <f ca="1">_xludf.CONCAT(P173,"2")</f>
        <v>#NAME?</v>
      </c>
      <c r="R173" s="149">
        <f t="array" ref="R173">IF(calculator!$I$5="",INDEX(VeryBigTable,MATCH(R$1,VeryBigTableHeroes,0),MATCH(INDEX(ChatList,MATCH($P173,ChatHeroList,0),2),VeryBigTableChatRow)),"")</f>
        <v>7</v>
      </c>
      <c r="S173" s="149">
        <f t="array" ref="S173">IF(calculator!$I$5="",INDEX(VeryBigTable,MATCH(S$1,VeryBigTableHeroes,0),MATCH(INDEX(ChatList,MATCH($P173,ChatHeroList,0),2),VeryBigTableChatRow)),"")</f>
        <v>5</v>
      </c>
      <c r="T173" s="149">
        <f t="array" ref="T173">IF(calculator!$I$5="",INDEX(VeryBigTable,MATCH(T$1,VeryBigTableHeroes,0),MATCH(INDEX(ChatList,MATCH($P173,ChatHeroList,0),2),VeryBigTableChatRow)),"")</f>
        <v>3</v>
      </c>
      <c r="U173" s="149">
        <f>IF(calculator!$I$5="",SUM(R173:T173),"")</f>
        <v>15</v>
      </c>
    </row>
    <row r="174" spans="1:21">
      <c r="A174" s="55"/>
      <c r="B174" s="55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149" t="s">
        <v>196</v>
      </c>
      <c r="Q174" s="125" t="e">
        <f ca="1">_xludf.CONCAT(P174,"1")</f>
        <v>#NAME?</v>
      </c>
      <c r="R174" s="149">
        <f t="array" ref="R174">IF(calculator!$I$5="",INDEX(VeryBigTable,MATCH(R$1,VeryBigTableHeroes,0),MATCH(INDEX(ChatList,MATCH($P174,ChatHeroList,0),1),VeryBigTableChatRow)),"")</f>
        <v>3</v>
      </c>
      <c r="S174" s="149">
        <f t="array" ref="S174">IF(calculator!$I$5="",INDEX(VeryBigTable,MATCH(S$1,VeryBigTableHeroes,0),MATCH(INDEX(ChatList,MATCH($P174,ChatHeroList,0),1),VeryBigTableChatRow)),"")</f>
        <v>-2</v>
      </c>
      <c r="T174" s="149">
        <f t="array" ref="T174">IF(calculator!$I$5="",INDEX(VeryBigTable,MATCH(T$1,VeryBigTableHeroes,0),MATCH(INDEX(ChatList,MATCH($P174,ChatHeroList,0),1),VeryBigTableChatRow)),"")</f>
        <v>-5</v>
      </c>
      <c r="U174" s="149">
        <f>IF(calculator!$I$5="",SUM(R174:T174),"")</f>
        <v>-4</v>
      </c>
    </row>
    <row r="175" spans="1:21">
      <c r="A175" s="55"/>
      <c r="B175" s="5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149" t="s">
        <v>196</v>
      </c>
      <c r="Q175" s="125" t="e">
        <f ca="1">_xludf.CONCAT(P175,"2")</f>
        <v>#NAME?</v>
      </c>
      <c r="R175" s="149">
        <f t="array" ref="R175">IF(calculator!$I$5="",INDEX(VeryBigTable,MATCH(R$1,VeryBigTableHeroes,0),MATCH(INDEX(ChatList,MATCH($P175,ChatHeroList,0),2),VeryBigTableChatRow)),"")</f>
        <v>3</v>
      </c>
      <c r="S175" s="149">
        <f t="array" ref="S175">IF(calculator!$I$5="",INDEX(VeryBigTable,MATCH(S$1,VeryBigTableHeroes,0),MATCH(INDEX(ChatList,MATCH($P175,ChatHeroList,0),2),VeryBigTableChatRow)),"")</f>
        <v>1</v>
      </c>
      <c r="T175" s="149">
        <f t="array" ref="T175">IF(calculator!$I$5="",INDEX(VeryBigTable,MATCH(T$1,VeryBigTableHeroes,0),MATCH(INDEX(ChatList,MATCH($P175,ChatHeroList,0),2),VeryBigTableChatRow)),"")</f>
        <v>2</v>
      </c>
      <c r="U175" s="149">
        <f>IF(calculator!$I$5="",SUM(R175:T175),"")</f>
        <v>6</v>
      </c>
    </row>
    <row r="176" spans="1:21">
      <c r="A176" s="55"/>
      <c r="B176" s="5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149" t="s">
        <v>54</v>
      </c>
      <c r="Q176" s="125" t="e">
        <f ca="1">_xludf.CONCAT(P176,"1")</f>
        <v>#NAME?</v>
      </c>
      <c r="R176" s="149" t="e">
        <f t="array" ref="R176">IF(calculator!$I$5="",INDEX(VeryBigTable,MATCH(R$1,VeryBigTableHeroes,0),MATCH(INDEX(ChatList,MATCH($P176,ChatHeroList,0),1),VeryBigTableChatRow)),"")</f>
        <v>#N/A</v>
      </c>
      <c r="S176" s="149" t="e">
        <f t="array" ref="S176">IF(calculator!$I$5="",INDEX(VeryBigTable,MATCH(S$1,VeryBigTableHeroes,0),MATCH(INDEX(ChatList,MATCH($P176,ChatHeroList,0),1),VeryBigTableChatRow)),"")</f>
        <v>#N/A</v>
      </c>
      <c r="T176" s="149" t="e">
        <f t="array" ref="T176">IF(calculator!$I$5="",INDEX(VeryBigTable,MATCH(T$1,VeryBigTableHeroes,0),MATCH(INDEX(ChatList,MATCH($P176,ChatHeroList,0),1),VeryBigTableChatRow)),"")</f>
        <v>#N/A</v>
      </c>
      <c r="U176" s="149" t="e">
        <f>IF(calculator!$I$5="",SUM(R176:T176),"")</f>
        <v>#N/A</v>
      </c>
    </row>
    <row r="177" spans="1:21">
      <c r="A177" s="55"/>
      <c r="B177" s="5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149" t="s">
        <v>54</v>
      </c>
      <c r="Q177" s="125" t="e">
        <f ca="1">_xludf.CONCAT(P177,"2")</f>
        <v>#NAME?</v>
      </c>
      <c r="R177" s="149">
        <f t="array" ref="R177">IF(calculator!$I$5="",INDEX(VeryBigTable,MATCH(R$1,VeryBigTableHeroes,0),MATCH(INDEX(ChatList,MATCH($P177,ChatHeroList,0),2),VeryBigTableChatRow)),"")</f>
        <v>-1</v>
      </c>
      <c r="S177" s="149">
        <f t="array" ref="S177">IF(calculator!$I$5="",INDEX(VeryBigTable,MATCH(S$1,VeryBigTableHeroes,0),MATCH(INDEX(ChatList,MATCH($P177,ChatHeroList,0),2),VeryBigTableChatRow)),"")</f>
        <v>3</v>
      </c>
      <c r="T177" s="149">
        <f t="array" ref="T177">IF(calculator!$I$5="",INDEX(VeryBigTable,MATCH(T$1,VeryBigTableHeroes,0),MATCH(INDEX(ChatList,MATCH($P177,ChatHeroList,0),2),VeryBigTableChatRow)),"")</f>
        <v>-2</v>
      </c>
      <c r="U177" s="149">
        <f>IF(calculator!$I$5="",SUM(R177:T177),"")</f>
        <v>0</v>
      </c>
    </row>
    <row r="178" spans="1:21">
      <c r="A178" s="55"/>
      <c r="B178" s="55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123" t="s">
        <v>68</v>
      </c>
      <c r="Q178" s="125" t="e">
        <f ca="1">_xludf.CONCAT(P178,"1")</f>
        <v>#NAME?</v>
      </c>
      <c r="R178" s="149" t="e">
        <f t="array" ref="R178">IF(calculator!$I$5="",INDEX(VeryBigTable,MATCH(R$1,VeryBigTableHeroes,0),MATCH(INDEX(ChatList,MATCH($P178,ChatHeroList,0),1),VeryBigTableChatRow)),"")</f>
        <v>#N/A</v>
      </c>
      <c r="S178" s="149" t="e">
        <f t="array" ref="S178">IF(calculator!$I$5="",INDEX(VeryBigTable,MATCH(S$1,VeryBigTableHeroes,0),MATCH(INDEX(ChatList,MATCH($P178,ChatHeroList,0),1),VeryBigTableChatRow)),"")</f>
        <v>#N/A</v>
      </c>
      <c r="T178" s="149" t="e">
        <f t="array" ref="T178">IF(calculator!$I$5="",INDEX(VeryBigTable,MATCH(T$1,VeryBigTableHeroes,0),MATCH(INDEX(ChatList,MATCH($P178,ChatHeroList,0),1),VeryBigTableChatRow)),"")</f>
        <v>#N/A</v>
      </c>
      <c r="U178" s="149" t="e">
        <f>IF(calculator!$I$5="",SUM(R178:T178),"")</f>
        <v>#N/A</v>
      </c>
    </row>
    <row r="179" spans="1:21">
      <c r="A179" s="55"/>
      <c r="B179" s="55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123" t="s">
        <v>68</v>
      </c>
      <c r="Q179" s="125" t="e">
        <f ca="1">_xludf.CONCAT(P179,"2")</f>
        <v>#NAME?</v>
      </c>
      <c r="R179" s="149">
        <f t="array" ref="R179">IF(calculator!$I$5="",INDEX(VeryBigTable,MATCH(R$1,VeryBigTableHeroes,0),MATCH(INDEX(ChatList,MATCH($P179,ChatHeroList,0),2),VeryBigTableChatRow)),"")</f>
        <v>2</v>
      </c>
      <c r="S179" s="149">
        <f t="array" ref="S179">IF(calculator!$I$5="",INDEX(VeryBigTable,MATCH(S$1,VeryBigTableHeroes,0),MATCH(INDEX(ChatList,MATCH($P179,ChatHeroList,0),2),VeryBigTableChatRow)),"")</f>
        <v>0</v>
      </c>
      <c r="T179" s="149">
        <f t="array" ref="T179">IF(calculator!$I$5="",INDEX(VeryBigTable,MATCH(T$1,VeryBigTableHeroes,0),MATCH(INDEX(ChatList,MATCH($P179,ChatHeroList,0),2),VeryBigTableChatRow)),"")</f>
        <v>-3</v>
      </c>
      <c r="U179" s="149">
        <f>IF(calculator!$I$5="",SUM(R179:T179),"")</f>
        <v>-1</v>
      </c>
    </row>
    <row r="180" spans="1:21">
      <c r="A180" s="55"/>
      <c r="B180" s="5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149" t="s">
        <v>160</v>
      </c>
      <c r="Q180" s="125" t="e">
        <f ca="1">_xludf.CONCAT(P180,"1")</f>
        <v>#NAME?</v>
      </c>
      <c r="R180" s="149">
        <f t="array" ref="R180">IF(calculator!$I$5="",INDEX(VeryBigTable,MATCH(R$1,VeryBigTableHeroes,0),MATCH(INDEX(ChatList,MATCH($P180,ChatHeroList,0),1),VeryBigTableChatRow)),"")</f>
        <v>-1</v>
      </c>
      <c r="S180" s="149">
        <f t="array" ref="S180">IF(calculator!$I$5="",INDEX(VeryBigTable,MATCH(S$1,VeryBigTableHeroes,0),MATCH(INDEX(ChatList,MATCH($P180,ChatHeroList,0),1),VeryBigTableChatRow)),"")</f>
        <v>-3</v>
      </c>
      <c r="T180" s="149">
        <f t="array" ref="T180">IF(calculator!$I$5="",INDEX(VeryBigTable,MATCH(T$1,VeryBigTableHeroes,0),MATCH(INDEX(ChatList,MATCH($P180,ChatHeroList,0),1),VeryBigTableChatRow)),"")</f>
        <v>1</v>
      </c>
      <c r="U180" s="149">
        <f>IF(calculator!$I$5="",SUM(R180:T180),"")</f>
        <v>-3</v>
      </c>
    </row>
    <row r="181" spans="1:21">
      <c r="A181" s="55"/>
      <c r="B181" s="5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149" t="s">
        <v>160</v>
      </c>
      <c r="Q181" s="125" t="e">
        <f ca="1">_xludf.CONCAT(P181,"2")</f>
        <v>#NAME?</v>
      </c>
      <c r="R181" s="149">
        <f t="array" ref="R181">IF(calculator!$I$5="",INDEX(VeryBigTable,MATCH(R$1,VeryBigTableHeroes,0),MATCH(INDEX(ChatList,MATCH($P181,ChatHeroList,0),2),VeryBigTableChatRow)),"")</f>
        <v>-1</v>
      </c>
      <c r="S181" s="149">
        <f t="array" ref="S181">IF(calculator!$I$5="",INDEX(VeryBigTable,MATCH(S$1,VeryBigTableHeroes,0),MATCH(INDEX(ChatList,MATCH($P181,ChatHeroList,0),2),VeryBigTableChatRow)),"")</f>
        <v>3</v>
      </c>
      <c r="T181" s="149">
        <f t="array" ref="T181">IF(calculator!$I$5="",INDEX(VeryBigTable,MATCH(T$1,VeryBigTableHeroes,0),MATCH(INDEX(ChatList,MATCH($P181,ChatHeroList,0),2),VeryBigTableChatRow)),"")</f>
        <v>-2</v>
      </c>
      <c r="U181" s="149">
        <f>IF(calculator!$I$5="",SUM(R181:T181),"")</f>
        <v>0</v>
      </c>
    </row>
    <row r="182" spans="1:21">
      <c r="A182" s="55"/>
      <c r="B182" s="5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149" t="s">
        <v>113</v>
      </c>
      <c r="Q182" s="125" t="e">
        <f ca="1">_xludf.CONCAT(P182,"1")</f>
        <v>#NAME?</v>
      </c>
      <c r="R182" s="149">
        <f t="array" ref="R182">IF(calculator!$I$5="",INDEX(VeryBigTable,MATCH(R$1,VeryBigTableHeroes,0),MATCH(INDEX(ChatList,MATCH($P182,ChatHeroList,0),1),VeryBigTableChatRow)),"")</f>
        <v>0</v>
      </c>
      <c r="S182" s="149">
        <f t="array" ref="S182">IF(calculator!$I$5="",INDEX(VeryBigTable,MATCH(S$1,VeryBigTableHeroes,0),MATCH(INDEX(ChatList,MATCH($P182,ChatHeroList,0),1),VeryBigTableChatRow)),"")</f>
        <v>9</v>
      </c>
      <c r="T182" s="149">
        <f t="array" ref="T182">IF(calculator!$I$5="",INDEX(VeryBigTable,MATCH(T$1,VeryBigTableHeroes,0),MATCH(INDEX(ChatList,MATCH($P182,ChatHeroList,0),1),VeryBigTableChatRow)),"")</f>
        <v>6</v>
      </c>
      <c r="U182" s="149">
        <f>IF(calculator!$I$5="",SUM(R182:T182),"")</f>
        <v>15</v>
      </c>
    </row>
    <row r="183" spans="1:21">
      <c r="A183" s="55"/>
      <c r="B183" s="5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149" t="s">
        <v>113</v>
      </c>
      <c r="Q183" s="125" t="e">
        <f ca="1">_xludf.CONCAT(P183,"2")</f>
        <v>#NAME?</v>
      </c>
      <c r="R183" s="149">
        <f t="array" ref="R183">IF(calculator!$I$5="",INDEX(VeryBigTable,MATCH(R$1,VeryBigTableHeroes,0),MATCH(INDEX(ChatList,MATCH($P183,ChatHeroList,0),2),VeryBigTableChatRow)),"")</f>
        <v>1</v>
      </c>
      <c r="S183" s="149">
        <f t="array" ref="S183">IF(calculator!$I$5="",INDEX(VeryBigTable,MATCH(S$1,VeryBigTableHeroes,0),MATCH(INDEX(ChatList,MATCH($P183,ChatHeroList,0),2),VeryBigTableChatRow)),"")</f>
        <v>0</v>
      </c>
      <c r="T183" s="149">
        <f t="array" ref="T183">IF(calculator!$I$5="",INDEX(VeryBigTable,MATCH(T$1,VeryBigTableHeroes,0),MATCH(INDEX(ChatList,MATCH($P183,ChatHeroList,0),2),VeryBigTableChatRow)),"")</f>
        <v>-2</v>
      </c>
      <c r="U183" s="149">
        <f>IF(calculator!$I$5="",SUM(R183:T183),"")</f>
        <v>-1</v>
      </c>
    </row>
    <row r="184" spans="1:21">
      <c r="A184" s="55"/>
      <c r="B184" s="5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149" t="s">
        <v>120</v>
      </c>
      <c r="Q184" s="125" t="e">
        <f ca="1">_xludf.CONCAT(P184,"1")</f>
        <v>#NAME?</v>
      </c>
      <c r="R184" s="149">
        <f t="array" ref="R184">IF(calculator!$I$5="",INDEX(VeryBigTable,MATCH(R$1,VeryBigTableHeroes,0),MATCH(INDEX(ChatList,MATCH($P184,ChatHeroList,0),1),VeryBigTableChatRow)),"")</f>
        <v>-1</v>
      </c>
      <c r="S184" s="149">
        <f t="array" ref="S184">IF(calculator!$I$5="",INDEX(VeryBigTable,MATCH(S$1,VeryBigTableHeroes,0),MATCH(INDEX(ChatList,MATCH($P184,ChatHeroList,0),1),VeryBigTableChatRow)),"")</f>
        <v>-3</v>
      </c>
      <c r="T184" s="149">
        <f t="array" ref="T184">IF(calculator!$I$5="",INDEX(VeryBigTable,MATCH(T$1,VeryBigTableHeroes,0),MATCH(INDEX(ChatList,MATCH($P184,ChatHeroList,0),1),VeryBigTableChatRow)),"")</f>
        <v>1</v>
      </c>
      <c r="U184" s="149">
        <f>IF(calculator!$I$5="",SUM(R184:T184),"")</f>
        <v>-3</v>
      </c>
    </row>
    <row r="185" spans="1:21">
      <c r="A185" s="55"/>
      <c r="B185" s="55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149" t="s">
        <v>120</v>
      </c>
      <c r="Q185" s="125" t="e">
        <f ca="1">_xludf.CONCAT(P185,"2")</f>
        <v>#NAME?</v>
      </c>
      <c r="R185" s="149">
        <f t="array" ref="R185">IF(calculator!$I$5="",INDEX(VeryBigTable,MATCH(R$1,VeryBigTableHeroes,0),MATCH(INDEX(ChatList,MATCH($P185,ChatHeroList,0),2),VeryBigTableChatRow)),"")</f>
        <v>-1</v>
      </c>
      <c r="S185" s="149">
        <f t="array" ref="S185">IF(calculator!$I$5="",INDEX(VeryBigTable,MATCH(S$1,VeryBigTableHeroes,0),MATCH(INDEX(ChatList,MATCH($P185,ChatHeroList,0),2),VeryBigTableChatRow)),"")</f>
        <v>6</v>
      </c>
      <c r="T185" s="149">
        <f t="array" ref="T185">IF(calculator!$I$5="",INDEX(VeryBigTable,MATCH(T$1,VeryBigTableHeroes,0),MATCH(INDEX(ChatList,MATCH($P185,ChatHeroList,0),2),VeryBigTableChatRow)),"")</f>
        <v>6</v>
      </c>
      <c r="U185" s="149">
        <f>IF(calculator!$I$5="",SUM(R185:T185),"")</f>
        <v>11</v>
      </c>
    </row>
    <row r="186" spans="1:21">
      <c r="A186" s="55"/>
      <c r="B186" s="55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149" t="s">
        <v>203</v>
      </c>
      <c r="Q186" s="125" t="e">
        <f ca="1">_xludf.CONCAT(P186,"1")</f>
        <v>#NAME?</v>
      </c>
      <c r="R186" s="149">
        <f t="array" ref="R186">IF(calculator!$I$5="",INDEX(VeryBigTable,MATCH(R$1,VeryBigTableHeroes,0),MATCH(INDEX(ChatList,MATCH($P186,ChatHeroList,0),1),VeryBigTableChatRow)),"")</f>
        <v>-1</v>
      </c>
      <c r="S186" s="149">
        <f t="array" ref="S186">IF(calculator!$I$5="",INDEX(VeryBigTable,MATCH(S$1,VeryBigTableHeroes,0),MATCH(INDEX(ChatList,MATCH($P186,ChatHeroList,0),1),VeryBigTableChatRow)),"")</f>
        <v>3</v>
      </c>
      <c r="T186" s="149">
        <f t="array" ref="T186">IF(calculator!$I$5="",INDEX(VeryBigTable,MATCH(T$1,VeryBigTableHeroes,0),MATCH(INDEX(ChatList,MATCH($P186,ChatHeroList,0),1),VeryBigTableChatRow)),"")</f>
        <v>-2</v>
      </c>
      <c r="U186" s="149">
        <f>IF(calculator!$I$5="",SUM(R186:T186),"")</f>
        <v>0</v>
      </c>
    </row>
    <row r="187" spans="1:21">
      <c r="A187" s="55"/>
      <c r="B187" s="55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149" t="s">
        <v>203</v>
      </c>
      <c r="Q187" s="125" t="e">
        <f ca="1">_xludf.CONCAT(P187,"2")</f>
        <v>#NAME?</v>
      </c>
      <c r="R187" s="149">
        <f t="array" ref="R187">IF(calculator!$I$5="",INDEX(VeryBigTable,MATCH(R$1,VeryBigTableHeroes,0),MATCH(INDEX(ChatList,MATCH($P187,ChatHeroList,0),2),VeryBigTableChatRow)),"")</f>
        <v>7</v>
      </c>
      <c r="S187" s="149">
        <f t="array" ref="S187">IF(calculator!$I$5="",INDEX(VeryBigTable,MATCH(S$1,VeryBigTableHeroes,0),MATCH(INDEX(ChatList,MATCH($P187,ChatHeroList,0),2),VeryBigTableChatRow)),"")</f>
        <v>5</v>
      </c>
      <c r="T187" s="149">
        <f t="array" ref="T187">IF(calculator!$I$5="",INDEX(VeryBigTable,MATCH(T$1,VeryBigTableHeroes,0),MATCH(INDEX(ChatList,MATCH($P187,ChatHeroList,0),2),VeryBigTableChatRow)),"")</f>
        <v>3</v>
      </c>
      <c r="U187" s="149">
        <f>IF(calculator!$I$5="",SUM(R187:T187),"")</f>
        <v>15</v>
      </c>
    </row>
    <row r="188" spans="1:21">
      <c r="A188" s="55"/>
      <c r="B188" s="55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149" t="s">
        <v>167</v>
      </c>
      <c r="Q188" s="125" t="e">
        <f ca="1">_xludf.CONCAT(P188,"1")</f>
        <v>#NAME?</v>
      </c>
      <c r="R188" s="149">
        <f t="array" ref="R188">IF(calculator!$I$5="",INDEX(VeryBigTable,MATCH(R$1,VeryBigTableHeroes,0),MATCH(INDEX(ChatList,MATCH($P188,ChatHeroList,0),1),VeryBigTableChatRow)),"")</f>
        <v>0</v>
      </c>
      <c r="S188" s="149">
        <f t="array" ref="S188">IF(calculator!$I$5="",INDEX(VeryBigTable,MATCH(S$1,VeryBigTableHeroes,0),MATCH(INDEX(ChatList,MATCH($P188,ChatHeroList,0),1),VeryBigTableChatRow)),"")</f>
        <v>9</v>
      </c>
      <c r="T188" s="149">
        <f t="array" ref="T188">IF(calculator!$I$5="",INDEX(VeryBigTable,MATCH(T$1,VeryBigTableHeroes,0),MATCH(INDEX(ChatList,MATCH($P188,ChatHeroList,0),1),VeryBigTableChatRow)),"")</f>
        <v>6</v>
      </c>
      <c r="U188" s="149">
        <f>IF(calculator!$I$5="",SUM(R188:T188),"")</f>
        <v>15</v>
      </c>
    </row>
    <row r="189" spans="1:21">
      <c r="A189" s="55"/>
      <c r="B189" s="55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149" t="s">
        <v>167</v>
      </c>
      <c r="Q189" s="125" t="e">
        <f ca="1">_xludf.CONCAT(P189,"2")</f>
        <v>#NAME?</v>
      </c>
      <c r="R189" s="149" t="e">
        <f t="array" ref="R189">IF(calculator!$I$5="",INDEX(VeryBigTable,MATCH(R$1,VeryBigTableHeroes,0),MATCH(INDEX(ChatList,MATCH($P189,ChatHeroList,0),2),VeryBigTableChatRow)),"")</f>
        <v>#N/A</v>
      </c>
      <c r="S189" s="149" t="e">
        <f t="array" ref="S189">IF(calculator!$I$5="",INDEX(VeryBigTable,MATCH(S$1,VeryBigTableHeroes,0),MATCH(INDEX(ChatList,MATCH($P189,ChatHeroList,0),2),VeryBigTableChatRow)),"")</f>
        <v>#N/A</v>
      </c>
      <c r="T189" s="149" t="e">
        <f t="array" ref="T189">IF(calculator!$I$5="",INDEX(VeryBigTable,MATCH(T$1,VeryBigTableHeroes,0),MATCH(INDEX(ChatList,MATCH($P189,ChatHeroList,0),2),VeryBigTableChatRow)),"")</f>
        <v>#N/A</v>
      </c>
      <c r="U189" s="149" t="e">
        <f>IF(calculator!$I$5="",SUM(R189:T189),"")</f>
        <v>#N/A</v>
      </c>
    </row>
    <row r="190" spans="1:21">
      <c r="A190" s="55"/>
      <c r="B190" s="55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149" t="s">
        <v>116</v>
      </c>
      <c r="Q190" s="125" t="e">
        <f ca="1">_xludf.CONCAT(P190,"1")</f>
        <v>#NAME?</v>
      </c>
      <c r="R190" s="149">
        <f t="array" ref="R190">IF(calculator!$I$5="",INDEX(VeryBigTable,MATCH(R$1,VeryBigTableHeroes,0),MATCH(INDEX(ChatList,MATCH($P190,ChatHeroList,0),1),VeryBigTableChatRow)),"")</f>
        <v>3</v>
      </c>
      <c r="S190" s="149">
        <f t="array" ref="S190">IF(calculator!$I$5="",INDEX(VeryBigTable,MATCH(S$1,VeryBigTableHeroes,0),MATCH(INDEX(ChatList,MATCH($P190,ChatHeroList,0),1),VeryBigTableChatRow)),"")</f>
        <v>-2</v>
      </c>
      <c r="T190" s="149">
        <f t="array" ref="T190">IF(calculator!$I$5="",INDEX(VeryBigTable,MATCH(T$1,VeryBigTableHeroes,0),MATCH(INDEX(ChatList,MATCH($P190,ChatHeroList,0),1),VeryBigTableChatRow)),"")</f>
        <v>-5</v>
      </c>
      <c r="U190" s="149">
        <f>IF(calculator!$I$5="",SUM(R190:T190),"")</f>
        <v>-4</v>
      </c>
    </row>
    <row r="191" spans="1:21">
      <c r="A191" s="55"/>
      <c r="B191" s="55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149" t="s">
        <v>116</v>
      </c>
      <c r="Q191" s="125" t="e">
        <f ca="1">_xludf.CONCAT(P191,"2")</f>
        <v>#NAME?</v>
      </c>
      <c r="R191" s="149">
        <f t="array" ref="R191">IF(calculator!$I$5="",INDEX(VeryBigTable,MATCH(R$1,VeryBigTableHeroes,0),MATCH(INDEX(ChatList,MATCH($P191,ChatHeroList,0),2),VeryBigTableChatRow)),"")</f>
        <v>7</v>
      </c>
      <c r="S191" s="149">
        <f t="array" ref="S191">IF(calculator!$I$5="",INDEX(VeryBigTable,MATCH(S$1,VeryBigTableHeroes,0),MATCH(INDEX(ChatList,MATCH($P191,ChatHeroList,0),2),VeryBigTableChatRow)),"")</f>
        <v>5</v>
      </c>
      <c r="T191" s="149">
        <f t="array" ref="T191">IF(calculator!$I$5="",INDEX(VeryBigTable,MATCH(T$1,VeryBigTableHeroes,0),MATCH(INDEX(ChatList,MATCH($P191,ChatHeroList,0),2),VeryBigTableChatRow)),"")</f>
        <v>3</v>
      </c>
      <c r="U191" s="149">
        <f>IF(calculator!$I$5="",SUM(R191:T191),"")</f>
        <v>15</v>
      </c>
    </row>
    <row r="192" spans="1:21">
      <c r="A192" s="55"/>
      <c r="B192" s="55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149" t="s">
        <v>141</v>
      </c>
      <c r="Q192" s="125" t="e">
        <f ca="1">_xludf.CONCAT(P192,"1")</f>
        <v>#NAME?</v>
      </c>
      <c r="R192" s="149">
        <f t="array" ref="R192">IF(calculator!$I$5="",INDEX(VeryBigTable,MATCH(R$1,VeryBigTableHeroes,0),MATCH(INDEX(ChatList,MATCH($P192,ChatHeroList,0),1),VeryBigTableChatRow)),"")</f>
        <v>-1</v>
      </c>
      <c r="S192" s="149">
        <f t="array" ref="S192">IF(calculator!$I$5="",INDEX(VeryBigTable,MATCH(S$1,VeryBigTableHeroes,0),MATCH(INDEX(ChatList,MATCH($P192,ChatHeroList,0),1),VeryBigTableChatRow)),"")</f>
        <v>6</v>
      </c>
      <c r="T192" s="149">
        <f t="array" ref="T192">IF(calculator!$I$5="",INDEX(VeryBigTable,MATCH(T$1,VeryBigTableHeroes,0),MATCH(INDEX(ChatList,MATCH($P192,ChatHeroList,0),1),VeryBigTableChatRow)),"")</f>
        <v>6</v>
      </c>
      <c r="U192" s="149">
        <f>IF(calculator!$I$5="",SUM(R192:T192),"")</f>
        <v>11</v>
      </c>
    </row>
    <row r="193" spans="1:21">
      <c r="A193" s="55"/>
      <c r="B193" s="55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149" t="s">
        <v>141</v>
      </c>
      <c r="Q193" s="125" t="e">
        <f ca="1">_xludf.CONCAT(P193,"2")</f>
        <v>#NAME?</v>
      </c>
      <c r="R193" s="149">
        <f t="array" ref="R193">IF(calculator!$I$5="",INDEX(VeryBigTable,MATCH(R$1,VeryBigTableHeroes,0),MATCH(INDEX(ChatList,MATCH($P193,ChatHeroList,0),2),VeryBigTableChatRow)),"")</f>
        <v>3</v>
      </c>
      <c r="S193" s="149">
        <f t="array" ref="S193">IF(calculator!$I$5="",INDEX(VeryBigTable,MATCH(S$1,VeryBigTableHeroes,0),MATCH(INDEX(ChatList,MATCH($P193,ChatHeroList,0),2),VeryBigTableChatRow)),"")</f>
        <v>2</v>
      </c>
      <c r="T193" s="149">
        <f t="array" ref="T193">IF(calculator!$I$5="",INDEX(VeryBigTable,MATCH(T$1,VeryBigTableHeroes,0),MATCH(INDEX(ChatList,MATCH($P193,ChatHeroList,0),2),VeryBigTableChatRow)),"")</f>
        <v>1</v>
      </c>
      <c r="U193" s="149">
        <f>IF(calculator!$I$5="",SUM(R193:T193),"")</f>
        <v>6</v>
      </c>
    </row>
    <row r="194" spans="1:21">
      <c r="A194" s="55"/>
      <c r="B194" s="55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149" t="s">
        <v>161</v>
      </c>
      <c r="Q194" s="125" t="e">
        <f ca="1">_xludf.CONCAT(P194,"1")</f>
        <v>#NAME?</v>
      </c>
      <c r="R194" s="149">
        <f t="array" ref="R194">IF(calculator!$I$5="",INDEX(VeryBigTable,MATCH(R$1,VeryBigTableHeroes,0),MATCH(INDEX(ChatList,MATCH($P194,ChatHeroList,0),1),VeryBigTableChatRow)),"")</f>
        <v>-1</v>
      </c>
      <c r="S194" s="149">
        <f t="array" ref="S194">IF(calculator!$I$5="",INDEX(VeryBigTable,MATCH(S$1,VeryBigTableHeroes,0),MATCH(INDEX(ChatList,MATCH($P194,ChatHeroList,0),1),VeryBigTableChatRow)),"")</f>
        <v>3</v>
      </c>
      <c r="T194" s="149">
        <f t="array" ref="T194">IF(calculator!$I$5="",INDEX(VeryBigTable,MATCH(T$1,VeryBigTableHeroes,0),MATCH(INDEX(ChatList,MATCH($P194,ChatHeroList,0),1),VeryBigTableChatRow)),"")</f>
        <v>-2</v>
      </c>
      <c r="U194" s="149">
        <f>IF(calculator!$I$5="",SUM(R194:T194),"")</f>
        <v>0</v>
      </c>
    </row>
    <row r="195" spans="1:21">
      <c r="A195" s="55"/>
      <c r="B195" s="55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149" t="s">
        <v>161</v>
      </c>
      <c r="Q195" s="125" t="e">
        <f ca="1">_xludf.CONCAT(P195,"2")</f>
        <v>#NAME?</v>
      </c>
      <c r="R195" s="149">
        <f t="array" ref="R195">IF(calculator!$I$5="",INDEX(VeryBigTable,MATCH(R$1,VeryBigTableHeroes,0),MATCH(INDEX(ChatList,MATCH($P195,ChatHeroList,0),2),VeryBigTableChatRow)),"")</f>
        <v>1</v>
      </c>
      <c r="S195" s="149">
        <f t="array" ref="S195">IF(calculator!$I$5="",INDEX(VeryBigTable,MATCH(S$1,VeryBigTableHeroes,0),MATCH(INDEX(ChatList,MATCH($P195,ChatHeroList,0),2),VeryBigTableChatRow)),"")</f>
        <v>-2</v>
      </c>
      <c r="T195" s="149">
        <f t="array" ref="T195">IF(calculator!$I$5="",INDEX(VeryBigTable,MATCH(T$1,VeryBigTableHeroes,0),MATCH(INDEX(ChatList,MATCH($P195,ChatHeroList,0),2),VeryBigTableChatRow)),"")</f>
        <v>-2</v>
      </c>
      <c r="U195" s="149">
        <f>IF(calculator!$I$5="",SUM(R195:T195),"")</f>
        <v>-3</v>
      </c>
    </row>
    <row r="196" spans="1:21">
      <c r="A196" s="55"/>
      <c r="B196" s="55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149" t="s">
        <v>190</v>
      </c>
      <c r="Q196" s="125" t="e">
        <f ca="1">_xludf.CONCAT(P196,"1")</f>
        <v>#NAME?</v>
      </c>
      <c r="R196" s="149">
        <f t="array" ref="R196">IF(calculator!$I$5="",INDEX(VeryBigTable,MATCH(R$1,VeryBigTableHeroes,0),MATCH(INDEX(ChatList,MATCH($P196,ChatHeroList,0),1),VeryBigTableChatRow)),"")</f>
        <v>2</v>
      </c>
      <c r="S196" s="149">
        <f t="array" ref="S196">IF(calculator!$I$5="",INDEX(VeryBigTable,MATCH(S$1,VeryBigTableHeroes,0),MATCH(INDEX(ChatList,MATCH($P196,ChatHeroList,0),1),VeryBigTableChatRow)),"")</f>
        <v>5</v>
      </c>
      <c r="T196" s="149">
        <f t="array" ref="T196">IF(calculator!$I$5="",INDEX(VeryBigTable,MATCH(T$1,VeryBigTableHeroes,0),MATCH(INDEX(ChatList,MATCH($P196,ChatHeroList,0),1),VeryBigTableChatRow)),"")</f>
        <v>4</v>
      </c>
      <c r="U196" s="149">
        <f>IF(calculator!$I$5="",SUM(R196:T196),"")</f>
        <v>11</v>
      </c>
    </row>
    <row r="197" spans="1:21">
      <c r="A197" s="55"/>
      <c r="B197" s="55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149" t="s">
        <v>190</v>
      </c>
      <c r="Q197" s="125" t="e">
        <f ca="1">_xludf.CONCAT(P197,"2")</f>
        <v>#NAME?</v>
      </c>
      <c r="R197" s="149">
        <f t="array" ref="R197">IF(calculator!$I$5="",INDEX(VeryBigTable,MATCH(R$1,VeryBigTableHeroes,0),MATCH(INDEX(ChatList,MATCH($P197,ChatHeroList,0),2),VeryBigTableChatRow)),"")</f>
        <v>3</v>
      </c>
      <c r="S197" s="149">
        <f t="array" ref="S197">IF(calculator!$I$5="",INDEX(VeryBigTable,MATCH(S$1,VeryBigTableHeroes,0),MATCH(INDEX(ChatList,MATCH($P197,ChatHeroList,0),2),VeryBigTableChatRow)),"")</f>
        <v>-2</v>
      </c>
      <c r="T197" s="149">
        <f t="array" ref="T197">IF(calculator!$I$5="",INDEX(VeryBigTable,MATCH(T$1,VeryBigTableHeroes,0),MATCH(INDEX(ChatList,MATCH($P197,ChatHeroList,0),2),VeryBigTableChatRow)),"")</f>
        <v>-5</v>
      </c>
      <c r="U197" s="149">
        <f>IF(calculator!$I$5="",SUM(R197:T197),"")</f>
        <v>-4</v>
      </c>
    </row>
    <row r="198" spans="1:21">
      <c r="A198" s="55"/>
      <c r="B198" s="55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149" t="s">
        <v>193</v>
      </c>
      <c r="Q198" s="125" t="e">
        <f ca="1">_xludf.CONCAT(P198,"1")</f>
        <v>#NAME?</v>
      </c>
      <c r="R198" s="149">
        <f t="array" ref="R198">IF(calculator!$I$5="",INDEX(VeryBigTable,MATCH(R$1,VeryBigTableHeroes,0),MATCH(INDEX(ChatList,MATCH($P198,ChatHeroList,0),1),VeryBigTableChatRow)),"")</f>
        <v>0</v>
      </c>
      <c r="S198" s="149">
        <f t="array" ref="S198">IF(calculator!$I$5="",INDEX(VeryBigTable,MATCH(S$1,VeryBigTableHeroes,0),MATCH(INDEX(ChatList,MATCH($P198,ChatHeroList,0),1),VeryBigTableChatRow)),"")</f>
        <v>9</v>
      </c>
      <c r="T198" s="149">
        <f t="array" ref="T198">IF(calculator!$I$5="",INDEX(VeryBigTable,MATCH(T$1,VeryBigTableHeroes,0),MATCH(INDEX(ChatList,MATCH($P198,ChatHeroList,0),1),VeryBigTableChatRow)),"")</f>
        <v>6</v>
      </c>
      <c r="U198" s="149">
        <f>IF(calculator!$I$5="",SUM(R198:T198),"")</f>
        <v>15</v>
      </c>
    </row>
    <row r="199" spans="1:21">
      <c r="A199" s="55"/>
      <c r="B199" s="55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149" t="s">
        <v>193</v>
      </c>
      <c r="Q199" s="125" t="e">
        <f ca="1">_xludf.CONCAT(P199,"2")</f>
        <v>#NAME?</v>
      </c>
      <c r="R199" s="149">
        <f t="array" ref="R199">IF(calculator!$I$5="",INDEX(VeryBigTable,MATCH(R$1,VeryBigTableHeroes,0),MATCH(INDEX(ChatList,MATCH($P199,ChatHeroList,0),2),VeryBigTableChatRow)),"")</f>
        <v>-1</v>
      </c>
      <c r="S199" s="149">
        <f t="array" ref="S199">IF(calculator!$I$5="",INDEX(VeryBigTable,MATCH(S$1,VeryBigTableHeroes,0),MATCH(INDEX(ChatList,MATCH($P199,ChatHeroList,0),2),VeryBigTableChatRow)),"")</f>
        <v>-3</v>
      </c>
      <c r="T199" s="149">
        <f t="array" ref="T199">IF(calculator!$I$5="",INDEX(VeryBigTable,MATCH(T$1,VeryBigTableHeroes,0),MATCH(INDEX(ChatList,MATCH($P199,ChatHeroList,0),2),VeryBigTableChatRow)),"")</f>
        <v>1</v>
      </c>
      <c r="U199" s="149">
        <f>IF(calculator!$I$5="",SUM(R199:T199),"")</f>
        <v>-3</v>
      </c>
    </row>
    <row r="200" spans="1:21">
      <c r="A200" s="55"/>
      <c r="B200" s="5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149" t="s">
        <v>117</v>
      </c>
      <c r="Q200" s="125" t="e">
        <f ca="1">_xludf.CONCAT(P200,"1")</f>
        <v>#NAME?</v>
      </c>
      <c r="R200" s="149">
        <f t="array" ref="R200">IF(calculator!$I$5="",INDEX(VeryBigTable,MATCH(R$1,VeryBigTableHeroes,0),MATCH(INDEX(ChatList,MATCH($P200,ChatHeroList,0),1),VeryBigTableChatRow)),"")</f>
        <v>7</v>
      </c>
      <c r="S200" s="149">
        <f t="array" ref="S200">IF(calculator!$I$5="",INDEX(VeryBigTable,MATCH(S$1,VeryBigTableHeroes,0),MATCH(INDEX(ChatList,MATCH($P200,ChatHeroList,0),1),VeryBigTableChatRow)),"")</f>
        <v>5</v>
      </c>
      <c r="T200" s="149">
        <f t="array" ref="T200">IF(calculator!$I$5="",INDEX(VeryBigTable,MATCH(T$1,VeryBigTableHeroes,0),MATCH(INDEX(ChatList,MATCH($P200,ChatHeroList,0),1),VeryBigTableChatRow)),"")</f>
        <v>3</v>
      </c>
      <c r="U200" s="149">
        <f>IF(calculator!$I$5="",SUM(R200:T200),"")</f>
        <v>15</v>
      </c>
    </row>
    <row r="201" spans="1:21">
      <c r="A201" s="55"/>
      <c r="B201" s="5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149" t="s">
        <v>117</v>
      </c>
      <c r="Q201" s="125" t="e">
        <f ca="1">_xludf.CONCAT(P201,"2")</f>
        <v>#NAME?</v>
      </c>
      <c r="R201" s="149" t="e">
        <f t="array" ref="R201">IF(calculator!$I$5="",INDEX(VeryBigTable,MATCH(R$1,VeryBigTableHeroes,0),MATCH(INDEX(ChatList,MATCH($P201,ChatHeroList,0),2),VeryBigTableChatRow)),"")</f>
        <v>#N/A</v>
      </c>
      <c r="S201" s="149" t="e">
        <f t="array" ref="S201">IF(calculator!$I$5="",INDEX(VeryBigTable,MATCH(S$1,VeryBigTableHeroes,0),MATCH(INDEX(ChatList,MATCH($P201,ChatHeroList,0),2),VeryBigTableChatRow)),"")</f>
        <v>#N/A</v>
      </c>
      <c r="T201" s="149" t="e">
        <f t="array" ref="T201">IF(calculator!$I$5="",INDEX(VeryBigTable,MATCH(T$1,VeryBigTableHeroes,0),MATCH(INDEX(ChatList,MATCH($P201,ChatHeroList,0),2),VeryBigTableChatRow)),"")</f>
        <v>#N/A</v>
      </c>
      <c r="U201" s="149" t="e">
        <f>IF(calculator!$I$5="",SUM(R201:T201),"")</f>
        <v>#N/A</v>
      </c>
    </row>
    <row r="202" spans="1:21">
      <c r="A202" s="55"/>
      <c r="B202" s="55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149" t="s">
        <v>201</v>
      </c>
      <c r="Q202" s="125" t="e">
        <f ca="1">_xludf.CONCAT(P202,"1")</f>
        <v>#NAME?</v>
      </c>
      <c r="R202" s="149">
        <f t="array" ref="R202">IF(calculator!$I$5="",INDEX(VeryBigTable,MATCH(R$1,VeryBigTableHeroes,0),MATCH(INDEX(ChatList,MATCH($P202,ChatHeroList,0),1),VeryBigTableChatRow)),"")</f>
        <v>3</v>
      </c>
      <c r="S202" s="149">
        <f t="array" ref="S202">IF(calculator!$I$5="",INDEX(VeryBigTable,MATCH(S$1,VeryBigTableHeroes,0),MATCH(INDEX(ChatList,MATCH($P202,ChatHeroList,0),1),VeryBigTableChatRow)),"")</f>
        <v>2</v>
      </c>
      <c r="T202" s="149">
        <f t="array" ref="T202">IF(calculator!$I$5="",INDEX(VeryBigTable,MATCH(T$1,VeryBigTableHeroes,0),MATCH(INDEX(ChatList,MATCH($P202,ChatHeroList,0),1),VeryBigTableChatRow)),"")</f>
        <v>1</v>
      </c>
      <c r="U202" s="149">
        <f>IF(calculator!$I$5="",SUM(R202:T202),"")</f>
        <v>6</v>
      </c>
    </row>
    <row r="203" spans="1:21">
      <c r="A203" s="55"/>
      <c r="B203" s="55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149" t="s">
        <v>201</v>
      </c>
      <c r="Q203" s="125" t="e">
        <f ca="1">_xludf.CONCAT(P203,"2")</f>
        <v>#NAME?</v>
      </c>
      <c r="R203" s="149">
        <f t="array" ref="R203">IF(calculator!$I$5="",INDEX(VeryBigTable,MATCH(R$1,VeryBigTableHeroes,0),MATCH(INDEX(ChatList,MATCH($P203,ChatHeroList,0),2),VeryBigTableChatRow)),"")</f>
        <v>6</v>
      </c>
      <c r="S203" s="149">
        <f t="array" ref="S203">IF(calculator!$I$5="",INDEX(VeryBigTable,MATCH(S$1,VeryBigTableHeroes,0),MATCH(INDEX(ChatList,MATCH($P203,ChatHeroList,0),2),VeryBigTableChatRow)),"")</f>
        <v>1</v>
      </c>
      <c r="T203" s="149">
        <f t="array" ref="T203">IF(calculator!$I$5="",INDEX(VeryBigTable,MATCH(T$1,VeryBigTableHeroes,0),MATCH(INDEX(ChatList,MATCH($P203,ChatHeroList,0),2),VeryBigTableChatRow)),"")</f>
        <v>1</v>
      </c>
      <c r="U203" s="149">
        <f>IF(calculator!$I$5="",SUM(R203:T203),"")</f>
        <v>8</v>
      </c>
    </row>
    <row r="204" spans="1:21">
      <c r="A204" s="55"/>
      <c r="B204" s="55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149" t="s">
        <v>186</v>
      </c>
      <c r="Q204" s="125" t="e">
        <f ca="1">_xludf.CONCAT(P204,"1")</f>
        <v>#NAME?</v>
      </c>
      <c r="R204" s="149" t="e">
        <f t="array" ref="R204">IF(calculator!$I$5="",INDEX(VeryBigTable,MATCH(R$1,VeryBigTableHeroes,0),MATCH(INDEX(ChatList,MATCH($P204,ChatHeroList,0),1),VeryBigTableChatRow)),"")</f>
        <v>#N/A</v>
      </c>
      <c r="S204" s="149" t="e">
        <f t="array" ref="S204">IF(calculator!$I$5="",INDEX(VeryBigTable,MATCH(S$1,VeryBigTableHeroes,0),MATCH(INDEX(ChatList,MATCH($P204,ChatHeroList,0),1),VeryBigTableChatRow)),"")</f>
        <v>#N/A</v>
      </c>
      <c r="T204" s="149" t="e">
        <f t="array" ref="T204">IF(calculator!$I$5="",INDEX(VeryBigTable,MATCH(T$1,VeryBigTableHeroes,0),MATCH(INDEX(ChatList,MATCH($P204,ChatHeroList,0),1),VeryBigTableChatRow)),"")</f>
        <v>#N/A</v>
      </c>
      <c r="U204" s="149" t="e">
        <f>IF(calculator!$I$5="",SUM(R204:T204),"")</f>
        <v>#N/A</v>
      </c>
    </row>
    <row r="205" spans="1:21">
      <c r="A205" s="55"/>
      <c r="B205" s="55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149" t="s">
        <v>186</v>
      </c>
      <c r="Q205" s="125" t="e">
        <f ca="1">_xludf.CONCAT(P205,"2")</f>
        <v>#NAME?</v>
      </c>
      <c r="R205" s="149">
        <f t="array" ref="R205">IF(calculator!$I$5="",INDEX(VeryBigTable,MATCH(R$1,VeryBigTableHeroes,0),MATCH(INDEX(ChatList,MATCH($P205,ChatHeroList,0),2),VeryBigTableChatRow)),"")</f>
        <v>3</v>
      </c>
      <c r="S205" s="149">
        <f t="array" ref="S205">IF(calculator!$I$5="",INDEX(VeryBigTable,MATCH(S$1,VeryBigTableHeroes,0),MATCH(INDEX(ChatList,MATCH($P205,ChatHeroList,0),2),VeryBigTableChatRow)),"")</f>
        <v>-4</v>
      </c>
      <c r="T205" s="149">
        <f t="array" ref="T205">IF(calculator!$I$5="",INDEX(VeryBigTable,MATCH(T$1,VeryBigTableHeroes,0),MATCH(INDEX(ChatList,MATCH($P205,ChatHeroList,0),2),VeryBigTableChatRow)),"")</f>
        <v>-2</v>
      </c>
      <c r="U205" s="149">
        <f>IF(calculator!$I$5="",SUM(R205:T205),"")</f>
        <v>-3</v>
      </c>
    </row>
    <row r="206" spans="1:21">
      <c r="A206" s="55"/>
      <c r="B206" s="55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149" t="s">
        <v>183</v>
      </c>
      <c r="Q206" s="125" t="e">
        <f ca="1">_xludf.CONCAT(P206,"1")</f>
        <v>#NAME?</v>
      </c>
      <c r="R206" s="149">
        <f t="array" ref="R206">IF(calculator!$I$5="",INDEX(VeryBigTable,MATCH(R$1,VeryBigTableHeroes,0),MATCH(INDEX(ChatList,MATCH($P206,ChatHeroList,0),1),VeryBigTableChatRow)),"")</f>
        <v>3</v>
      </c>
      <c r="S206" s="149">
        <f t="array" ref="S206">IF(calculator!$I$5="",INDEX(VeryBigTable,MATCH(S$1,VeryBigTableHeroes,0),MATCH(INDEX(ChatList,MATCH($P206,ChatHeroList,0),1),VeryBigTableChatRow)),"")</f>
        <v>1</v>
      </c>
      <c r="T206" s="149">
        <f t="array" ref="T206">IF(calculator!$I$5="",INDEX(VeryBigTable,MATCH(T$1,VeryBigTableHeroes,0),MATCH(INDEX(ChatList,MATCH($P206,ChatHeroList,0),1),VeryBigTableChatRow)),"")</f>
        <v>2</v>
      </c>
      <c r="U206" s="149">
        <f>IF(calculator!$I$5="",SUM(R206:T206),"")</f>
        <v>6</v>
      </c>
    </row>
    <row r="207" spans="1:21">
      <c r="A207" s="55"/>
      <c r="B207" s="55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149" t="s">
        <v>183</v>
      </c>
      <c r="Q207" s="125" t="e">
        <f ca="1">_xludf.CONCAT(P207,"2")</f>
        <v>#NAME?</v>
      </c>
      <c r="R207" s="149">
        <f t="array" ref="R207">IF(calculator!$I$5="",INDEX(VeryBigTable,MATCH(R$1,VeryBigTableHeroes,0),MATCH(INDEX(ChatList,MATCH($P207,ChatHeroList,0),2),VeryBigTableChatRow)),"")</f>
        <v>2</v>
      </c>
      <c r="S207" s="149">
        <f t="array" ref="S207">IF(calculator!$I$5="",INDEX(VeryBigTable,MATCH(S$1,VeryBigTableHeroes,0),MATCH(INDEX(ChatList,MATCH($P207,ChatHeroList,0),2),VeryBigTableChatRow)),"")</f>
        <v>5</v>
      </c>
      <c r="T207" s="149">
        <f t="array" ref="T207">IF(calculator!$I$5="",INDEX(VeryBigTable,MATCH(T$1,VeryBigTableHeroes,0),MATCH(INDEX(ChatList,MATCH($P207,ChatHeroList,0),2),VeryBigTableChatRow)),"")</f>
        <v>4</v>
      </c>
      <c r="U207" s="149">
        <f>IF(calculator!$I$5="",SUM(R207:T207),"")</f>
        <v>11</v>
      </c>
    </row>
    <row r="208" spans="1:21">
      <c r="A208" s="55"/>
      <c r="B208" s="55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123" t="s">
        <v>35</v>
      </c>
      <c r="Q208" s="125" t="e">
        <f ca="1">_xludf.CONCAT(P208,"1")</f>
        <v>#NAME?</v>
      </c>
      <c r="R208" s="149">
        <f t="array" ref="R208">IF(calculator!$I$5="",INDEX(VeryBigTable,MATCH(R$1,VeryBigTableHeroes,0),MATCH(INDEX(ChatList,MATCH($P208,ChatHeroList,0),1),VeryBigTableChatRow)),"")</f>
        <v>2</v>
      </c>
      <c r="S208" s="149">
        <f t="array" ref="S208">IF(calculator!$I$5="",INDEX(VeryBigTable,MATCH(S$1,VeryBigTableHeroes,0),MATCH(INDEX(ChatList,MATCH($P208,ChatHeroList,0),1),VeryBigTableChatRow)),"")</f>
        <v>0</v>
      </c>
      <c r="T208" s="149">
        <f t="array" ref="T208">IF(calculator!$I$5="",INDEX(VeryBigTable,MATCH(T$1,VeryBigTableHeroes,0),MATCH(INDEX(ChatList,MATCH($P208,ChatHeroList,0),1),VeryBigTableChatRow)),"")</f>
        <v>-3</v>
      </c>
      <c r="U208" s="149">
        <f>IF(calculator!$I$5="",SUM(R208:T208),"")</f>
        <v>-1</v>
      </c>
    </row>
    <row r="209" spans="1:21">
      <c r="A209" s="55"/>
      <c r="B209" s="55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123" t="s">
        <v>35</v>
      </c>
      <c r="Q209" s="125" t="e">
        <f ca="1">_xludf.CONCAT(P209,"2")</f>
        <v>#NAME?</v>
      </c>
      <c r="R209" s="149">
        <f t="array" ref="R209">IF(calculator!$I$5="",INDEX(VeryBigTable,MATCH(R$1,VeryBigTableHeroes,0),MATCH(INDEX(ChatList,MATCH($P209,ChatHeroList,0),2),VeryBigTableChatRow)),"")</f>
        <v>3</v>
      </c>
      <c r="S209" s="149">
        <f t="array" ref="S209">IF(calculator!$I$5="",INDEX(VeryBigTable,MATCH(S$1,VeryBigTableHeroes,0),MATCH(INDEX(ChatList,MATCH($P209,ChatHeroList,0),2),VeryBigTableChatRow)),"")</f>
        <v>-2</v>
      </c>
      <c r="T209" s="149">
        <f t="array" ref="T209">IF(calculator!$I$5="",INDEX(VeryBigTable,MATCH(T$1,VeryBigTableHeroes,0),MATCH(INDEX(ChatList,MATCH($P209,ChatHeroList,0),2),VeryBigTableChatRow)),"")</f>
        <v>-5</v>
      </c>
      <c r="U209" s="149">
        <f>IF(calculator!$I$5="",SUM(R209:T209),"")</f>
        <v>-4</v>
      </c>
    </row>
    <row r="210" spans="1:21">
      <c r="A210" s="55"/>
      <c r="B210" s="55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149" t="s">
        <v>22</v>
      </c>
      <c r="Q210" s="125" t="e">
        <f ca="1">_xludf.CONCAT(P210,"1")</f>
        <v>#NAME?</v>
      </c>
      <c r="R210" s="149">
        <f t="array" ref="R210">IF(calculator!$I$5="",INDEX(VeryBigTable,MATCH(R$1,VeryBigTableHeroes,0),MATCH(INDEX(ChatList,MATCH($P210,ChatHeroList,0),1),VeryBigTableChatRow)),"")</f>
        <v>2</v>
      </c>
      <c r="S210" s="149">
        <f t="array" ref="S210">IF(calculator!$I$5="",INDEX(VeryBigTable,MATCH(S$1,VeryBigTableHeroes,0),MATCH(INDEX(ChatList,MATCH($P210,ChatHeroList,0),1),VeryBigTableChatRow)),"")</f>
        <v>5</v>
      </c>
      <c r="T210" s="149">
        <f t="array" ref="T210">IF(calculator!$I$5="",INDEX(VeryBigTable,MATCH(T$1,VeryBigTableHeroes,0),MATCH(INDEX(ChatList,MATCH($P210,ChatHeroList,0),1),VeryBigTableChatRow)),"")</f>
        <v>4</v>
      </c>
      <c r="U210" s="149">
        <f>IF(calculator!$I$5="",SUM(R210:T210),"")</f>
        <v>11</v>
      </c>
    </row>
    <row r="211" spans="1:21">
      <c r="A211" s="55"/>
      <c r="B211" s="55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149" t="s">
        <v>22</v>
      </c>
      <c r="Q211" s="125" t="e">
        <f ca="1">_xludf.CONCAT(P211,"2")</f>
        <v>#NAME?</v>
      </c>
      <c r="R211" s="149">
        <f t="array" ref="R211">IF(calculator!$I$5="",INDEX(VeryBigTable,MATCH(R$1,VeryBigTableHeroes,0),MATCH(INDEX(ChatList,MATCH($P211,ChatHeroList,0),2),VeryBigTableChatRow)),"")</f>
        <v>2</v>
      </c>
      <c r="S211" s="149">
        <f t="array" ref="S211">IF(calculator!$I$5="",INDEX(VeryBigTable,MATCH(S$1,VeryBigTableHeroes,0),MATCH(INDEX(ChatList,MATCH($P211,ChatHeroList,0),2),VeryBigTableChatRow)),"")</f>
        <v>0</v>
      </c>
      <c r="T211" s="149">
        <f t="array" ref="T211">IF(calculator!$I$5="",INDEX(VeryBigTable,MATCH(T$1,VeryBigTableHeroes,0),MATCH(INDEX(ChatList,MATCH($P211,ChatHeroList,0),2),VeryBigTableChatRow)),"")</f>
        <v>-3</v>
      </c>
      <c r="U211" s="149">
        <f>IF(calculator!$I$5="",SUM(R211:T211),"")</f>
        <v>-1</v>
      </c>
    </row>
    <row r="212" spans="1:21">
      <c r="A212" s="55"/>
      <c r="B212" s="55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149" t="s">
        <v>96</v>
      </c>
      <c r="Q212" s="125" t="e">
        <f ca="1">_xludf.CONCAT(P212,"1")</f>
        <v>#NAME?</v>
      </c>
      <c r="R212" s="149" t="e">
        <f t="array" ref="R212">IF(calculator!$I$5="",INDEX(VeryBigTable,MATCH(R$1,VeryBigTableHeroes,0),MATCH(INDEX(ChatList,MATCH($P212,ChatHeroList,0),1),VeryBigTableChatRow)),"")</f>
        <v>#N/A</v>
      </c>
      <c r="S212" s="149" t="e">
        <f t="array" ref="S212">IF(calculator!$I$5="",INDEX(VeryBigTable,MATCH(S$1,VeryBigTableHeroes,0),MATCH(INDEX(ChatList,MATCH($P212,ChatHeroList,0),1),VeryBigTableChatRow)),"")</f>
        <v>#N/A</v>
      </c>
      <c r="T212" s="149" t="e">
        <f t="array" ref="T212">IF(calculator!$I$5="",INDEX(VeryBigTable,MATCH(T$1,VeryBigTableHeroes,0),MATCH(INDEX(ChatList,MATCH($P212,ChatHeroList,0),1),VeryBigTableChatRow)),"")</f>
        <v>#N/A</v>
      </c>
      <c r="U212" s="149" t="e">
        <f>IF(calculator!$I$5="",SUM(R212:T212),"")</f>
        <v>#N/A</v>
      </c>
    </row>
    <row r="213" spans="1:21">
      <c r="A213" s="55"/>
      <c r="B213" s="55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49" t="s">
        <v>96</v>
      </c>
      <c r="Q213" s="125" t="e">
        <f ca="1">_xludf.CONCAT(P213,"2")</f>
        <v>#NAME?</v>
      </c>
      <c r="R213" s="149">
        <f t="array" ref="R213">IF(calculator!$I$5="",INDEX(VeryBigTable,MATCH(R$1,VeryBigTableHeroes,0),MATCH(INDEX(ChatList,MATCH($P213,ChatHeroList,0),2),VeryBigTableChatRow)),"")</f>
        <v>0</v>
      </c>
      <c r="S213" s="149">
        <f t="array" ref="S213">IF(calculator!$I$5="",INDEX(VeryBigTable,MATCH(S$1,VeryBigTableHeroes,0),MATCH(INDEX(ChatList,MATCH($P213,ChatHeroList,0),2),VeryBigTableChatRow)),"")</f>
        <v>9</v>
      </c>
      <c r="T213" s="149">
        <f t="array" ref="T213">IF(calculator!$I$5="",INDEX(VeryBigTable,MATCH(T$1,VeryBigTableHeroes,0),MATCH(INDEX(ChatList,MATCH($P213,ChatHeroList,0),2),VeryBigTableChatRow)),"")</f>
        <v>6</v>
      </c>
      <c r="U213" s="149">
        <f>IF(calculator!$I$5="",SUM(R213:T213),"")</f>
        <v>15</v>
      </c>
    </row>
    <row r="214" spans="1:21">
      <c r="A214" s="55"/>
      <c r="B214" s="55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149" t="s">
        <v>153</v>
      </c>
      <c r="Q214" s="125" t="e">
        <f ca="1">_xludf.CONCAT(P214,"1")</f>
        <v>#NAME?</v>
      </c>
      <c r="R214" s="149">
        <f t="array" ref="R214">IF(calculator!$I$5="",INDEX(VeryBigTable,MATCH(R$1,VeryBigTableHeroes,0),MATCH(INDEX(ChatList,MATCH($P214,ChatHeroList,0),1),VeryBigTableChatRow)),"")</f>
        <v>7</v>
      </c>
      <c r="S214" s="149">
        <f t="array" ref="S214">IF(calculator!$I$5="",INDEX(VeryBigTable,MATCH(S$1,VeryBigTableHeroes,0),MATCH(INDEX(ChatList,MATCH($P214,ChatHeroList,0),1),VeryBigTableChatRow)),"")</f>
        <v>5</v>
      </c>
      <c r="T214" s="149">
        <f t="array" ref="T214">IF(calculator!$I$5="",INDEX(VeryBigTable,MATCH(T$1,VeryBigTableHeroes,0),MATCH(INDEX(ChatList,MATCH($P214,ChatHeroList,0),1),VeryBigTableChatRow)),"")</f>
        <v>3</v>
      </c>
      <c r="U214" s="149">
        <f>IF(calculator!$I$5="",SUM(R214:T214),"")</f>
        <v>15</v>
      </c>
    </row>
    <row r="215" spans="1:21">
      <c r="A215" s="55"/>
      <c r="B215" s="55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149" t="s">
        <v>153</v>
      </c>
      <c r="Q215" s="125" t="e">
        <f ca="1">_xludf.CONCAT(P215,"2")</f>
        <v>#NAME?</v>
      </c>
      <c r="R215" s="149">
        <f t="array" ref="R215">IF(calculator!$I$5="",INDEX(VeryBigTable,MATCH(R$1,VeryBigTableHeroes,0),MATCH(INDEX(ChatList,MATCH($P215,ChatHeroList,0),2),VeryBigTableChatRow)),"")</f>
        <v>1</v>
      </c>
      <c r="S215" s="149">
        <f t="array" ref="S215">IF(calculator!$I$5="",INDEX(VeryBigTable,MATCH(S$1,VeryBigTableHeroes,0),MATCH(INDEX(ChatList,MATCH($P215,ChatHeroList,0),2),VeryBigTableChatRow)),"")</f>
        <v>0</v>
      </c>
      <c r="T215" s="149">
        <f t="array" ref="T215">IF(calculator!$I$5="",INDEX(VeryBigTable,MATCH(T$1,VeryBigTableHeroes,0),MATCH(INDEX(ChatList,MATCH($P215,ChatHeroList,0),2),VeryBigTableChatRow)),"")</f>
        <v>-2</v>
      </c>
      <c r="U215" s="149">
        <f>IF(calculator!$I$5="",SUM(R215:T215),"")</f>
        <v>-1</v>
      </c>
    </row>
    <row r="216" spans="1:21">
      <c r="A216" s="55"/>
      <c r="B216" s="55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123" t="s">
        <v>3</v>
      </c>
      <c r="Q216" s="125" t="e">
        <f ca="1">_xludf.CONCAT(P216,"1")</f>
        <v>#NAME?</v>
      </c>
      <c r="R216" s="149">
        <f t="array" ref="R216">IF(calculator!$I$5="",INDEX(VeryBigTable,MATCH(R$1,VeryBigTableHeroes,0),MATCH(INDEX(ChatList,MATCH($P216,ChatHeroList,0),1),VeryBigTableChatRow)),"")</f>
        <v>-1</v>
      </c>
      <c r="S216" s="149">
        <f t="array" ref="S216">IF(calculator!$I$5="",INDEX(VeryBigTable,MATCH(S$1,VeryBigTableHeroes,0),MATCH(INDEX(ChatList,MATCH($P216,ChatHeroList,0),1),VeryBigTableChatRow)),"")</f>
        <v>3</v>
      </c>
      <c r="T216" s="149">
        <f t="array" ref="T216">IF(calculator!$I$5="",INDEX(VeryBigTable,MATCH(T$1,VeryBigTableHeroes,0),MATCH(INDEX(ChatList,MATCH($P216,ChatHeroList,0),1),VeryBigTableChatRow)),"")</f>
        <v>-2</v>
      </c>
      <c r="U216" s="149">
        <f>IF(calculator!$I$5="",SUM(R216:T216),"")</f>
        <v>0</v>
      </c>
    </row>
    <row r="217" spans="1:21">
      <c r="A217" s="55"/>
      <c r="B217" s="55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123" t="s">
        <v>3</v>
      </c>
      <c r="Q217" s="125" t="e">
        <f ca="1">_xludf.CONCAT(P217,"2")</f>
        <v>#NAME?</v>
      </c>
      <c r="R217" s="149">
        <f t="array" ref="R217">IF(calculator!$I$5="",INDEX(VeryBigTable,MATCH(R$1,VeryBigTableHeroes,0),MATCH(INDEX(ChatList,MATCH($P217,ChatHeroList,0),2),VeryBigTableChatRow)),"")</f>
        <v>4</v>
      </c>
      <c r="S217" s="149">
        <f t="array" ref="S217">IF(calculator!$I$5="",INDEX(VeryBigTable,MATCH(S$1,VeryBigTableHeroes,0),MATCH(INDEX(ChatList,MATCH($P217,ChatHeroList,0),2),VeryBigTableChatRow)),"")</f>
        <v>3</v>
      </c>
      <c r="T217" s="149">
        <f t="array" ref="T217">IF(calculator!$I$5="",INDEX(VeryBigTable,MATCH(T$1,VeryBigTableHeroes,0),MATCH(INDEX(ChatList,MATCH($P217,ChatHeroList,0),2),VeryBigTableChatRow)),"")</f>
        <v>4</v>
      </c>
      <c r="U217" s="149">
        <f>IF(calculator!$I$5="",SUM(R217:T217),"")</f>
        <v>11</v>
      </c>
    </row>
    <row r="218" spans="1:21">
      <c r="A218" s="55"/>
      <c r="B218" s="55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149" t="s">
        <v>162</v>
      </c>
      <c r="Q218" s="125" t="e">
        <f ca="1">_xludf.CONCAT(P218,"1")</f>
        <v>#NAME?</v>
      </c>
      <c r="R218" s="149">
        <f t="array" ref="R218">IF(calculator!$I$5="",INDEX(VeryBigTable,MATCH(R$1,VeryBigTableHeroes,0),MATCH(INDEX(ChatList,MATCH($P218,ChatHeroList,0),1),VeryBigTableChatRow)),"")</f>
        <v>4</v>
      </c>
      <c r="S218" s="149">
        <f t="array" ref="S218">IF(calculator!$I$5="",INDEX(VeryBigTable,MATCH(S$1,VeryBigTableHeroes,0),MATCH(INDEX(ChatList,MATCH($P218,ChatHeroList,0),1),VeryBigTableChatRow)),"")</f>
        <v>4</v>
      </c>
      <c r="T218" s="149">
        <f t="array" ref="T218">IF(calculator!$I$5="",INDEX(VeryBigTable,MATCH(T$1,VeryBigTableHeroes,0),MATCH(INDEX(ChatList,MATCH($P218,ChatHeroList,0),1),VeryBigTableChatRow)),"")</f>
        <v>5</v>
      </c>
      <c r="U218" s="149">
        <f>IF(calculator!$I$5="",SUM(R218:T218),"")</f>
        <v>13</v>
      </c>
    </row>
    <row r="219" spans="1:21">
      <c r="A219" s="55"/>
      <c r="B219" s="55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149" t="s">
        <v>162</v>
      </c>
      <c r="Q219" s="125" t="e">
        <f ca="1">_xludf.CONCAT(P219,"2")</f>
        <v>#NAME?</v>
      </c>
      <c r="R219" s="149">
        <f t="array" ref="R219">IF(calculator!$I$5="",INDEX(VeryBigTable,MATCH(R$1,VeryBigTableHeroes,0),MATCH(INDEX(ChatList,MATCH($P219,ChatHeroList,0),2),VeryBigTableChatRow)),"")</f>
        <v>1</v>
      </c>
      <c r="S219" s="149">
        <f t="array" ref="S219">IF(calculator!$I$5="",INDEX(VeryBigTable,MATCH(S$1,VeryBigTableHeroes,0),MATCH(INDEX(ChatList,MATCH($P219,ChatHeroList,0),2),VeryBigTableChatRow)),"")</f>
        <v>-2</v>
      </c>
      <c r="T219" s="149">
        <f t="array" ref="T219">IF(calculator!$I$5="",INDEX(VeryBigTable,MATCH(T$1,VeryBigTableHeroes,0),MATCH(INDEX(ChatList,MATCH($P219,ChatHeroList,0),2),VeryBigTableChatRow)),"")</f>
        <v>-2</v>
      </c>
      <c r="U219" s="149">
        <f>IF(calculator!$I$5="",SUM(R219:T219),"")</f>
        <v>-3</v>
      </c>
    </row>
    <row r="220" spans="1:21">
      <c r="A220" s="55"/>
      <c r="B220" s="55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149" t="s">
        <v>171</v>
      </c>
      <c r="Q220" s="125" t="e">
        <f ca="1">_xludf.CONCAT(P220,"1")</f>
        <v>#NAME?</v>
      </c>
      <c r="R220" s="149">
        <f t="array" ref="R220">IF(calculator!$I$5="",INDEX(VeryBigTable,MATCH(R$1,VeryBigTableHeroes,0),MATCH(INDEX(ChatList,MATCH($P220,ChatHeroList,0),1),VeryBigTableChatRow)),"")</f>
        <v>2</v>
      </c>
      <c r="S220" s="149">
        <f t="array" ref="S220">IF(calculator!$I$5="",INDEX(VeryBigTable,MATCH(S$1,VeryBigTableHeroes,0),MATCH(INDEX(ChatList,MATCH($P220,ChatHeroList,0),1),VeryBigTableChatRow)),"")</f>
        <v>0</v>
      </c>
      <c r="T220" s="149">
        <f t="array" ref="T220">IF(calculator!$I$5="",INDEX(VeryBigTable,MATCH(T$1,VeryBigTableHeroes,0),MATCH(INDEX(ChatList,MATCH($P220,ChatHeroList,0),1),VeryBigTableChatRow)),"")</f>
        <v>-3</v>
      </c>
      <c r="U220" s="149">
        <f>IF(calculator!$I$5="",SUM(R220:T220),"")</f>
        <v>-1</v>
      </c>
    </row>
    <row r="221" spans="1:21">
      <c r="A221" s="55"/>
      <c r="B221" s="55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149" t="s">
        <v>171</v>
      </c>
      <c r="Q221" s="125" t="e">
        <f ca="1">_xludf.CONCAT(P221,"2")</f>
        <v>#NAME?</v>
      </c>
      <c r="R221" s="149" t="e">
        <f t="array" ref="R221">IF(calculator!$I$5="",INDEX(VeryBigTable,MATCH(R$1,VeryBigTableHeroes,0),MATCH(INDEX(ChatList,MATCH($P221,ChatHeroList,0),2),VeryBigTableChatRow)),"")</f>
        <v>#N/A</v>
      </c>
      <c r="S221" s="149" t="e">
        <f t="array" ref="S221">IF(calculator!$I$5="",INDEX(VeryBigTable,MATCH(S$1,VeryBigTableHeroes,0),MATCH(INDEX(ChatList,MATCH($P221,ChatHeroList,0),2),VeryBigTableChatRow)),"")</f>
        <v>#N/A</v>
      </c>
      <c r="T221" s="149" t="e">
        <f t="array" ref="T221">IF(calculator!$I$5="",INDEX(VeryBigTable,MATCH(T$1,VeryBigTableHeroes,0),MATCH(INDEX(ChatList,MATCH($P221,ChatHeroList,0),2),VeryBigTableChatRow)),"")</f>
        <v>#N/A</v>
      </c>
      <c r="U221" s="149" t="e">
        <f>IF(calculator!$I$5="",SUM(R221:T221),"")</f>
        <v>#N/A</v>
      </c>
    </row>
    <row r="222" spans="1:21">
      <c r="A222" s="55"/>
      <c r="B222" s="55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149" t="s">
        <v>29</v>
      </c>
      <c r="Q222" s="125" t="e">
        <f ca="1">_xludf.CONCAT(P222,"1")</f>
        <v>#NAME?</v>
      </c>
      <c r="R222" s="149">
        <f t="array" ref="R222">IF(calculator!$I$5="",INDEX(VeryBigTable,MATCH(R$1,VeryBigTableHeroes,0),MATCH(INDEX(ChatList,MATCH($P222,ChatHeroList,0),1),VeryBigTableChatRow)),"")</f>
        <v>7</v>
      </c>
      <c r="S222" s="149">
        <f t="array" ref="S222">IF(calculator!$I$5="",INDEX(VeryBigTable,MATCH(S$1,VeryBigTableHeroes,0),MATCH(INDEX(ChatList,MATCH($P222,ChatHeroList,0),1),VeryBigTableChatRow)),"")</f>
        <v>5</v>
      </c>
      <c r="T222" s="149">
        <f t="array" ref="T222">IF(calculator!$I$5="",INDEX(VeryBigTable,MATCH(T$1,VeryBigTableHeroes,0),MATCH(INDEX(ChatList,MATCH($P222,ChatHeroList,0),1),VeryBigTableChatRow)),"")</f>
        <v>3</v>
      </c>
      <c r="U222" s="149">
        <f>IF(calculator!$I$5="",SUM(R222:T222),"")</f>
        <v>15</v>
      </c>
    </row>
    <row r="223" spans="1:21">
      <c r="A223" s="55"/>
      <c r="B223" s="55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149" t="s">
        <v>29</v>
      </c>
      <c r="Q223" s="125" t="e">
        <f ca="1">_xludf.CONCAT(P223,"2")</f>
        <v>#NAME?</v>
      </c>
      <c r="R223" s="149">
        <f t="array" ref="R223">IF(calculator!$I$5="",INDEX(VeryBigTable,MATCH(R$1,VeryBigTableHeroes,0),MATCH(INDEX(ChatList,MATCH($P223,ChatHeroList,0),2),VeryBigTableChatRow)),"")</f>
        <v>2</v>
      </c>
      <c r="S223" s="149">
        <f t="array" ref="S223">IF(calculator!$I$5="",INDEX(VeryBigTable,MATCH(S$1,VeryBigTableHeroes,0),MATCH(INDEX(ChatList,MATCH($P223,ChatHeroList,0),2),VeryBigTableChatRow)),"")</f>
        <v>5</v>
      </c>
      <c r="T223" s="149">
        <f t="array" ref="T223">IF(calculator!$I$5="",INDEX(VeryBigTable,MATCH(T$1,VeryBigTableHeroes,0),MATCH(INDEX(ChatList,MATCH($P223,ChatHeroList,0),2),VeryBigTableChatRow)),"")</f>
        <v>4</v>
      </c>
      <c r="U223" s="149">
        <f>IF(calculator!$I$5="",SUM(R223:T223),"")</f>
        <v>11</v>
      </c>
    </row>
    <row r="224" spans="1:21">
      <c r="A224" s="55"/>
      <c r="B224" s="55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149" t="s">
        <v>176</v>
      </c>
      <c r="Q224" s="125" t="e">
        <f ca="1">_xludf.CONCAT(P224,"1")</f>
        <v>#NAME?</v>
      </c>
      <c r="R224" s="149">
        <f t="array" ref="R224">IF(calculator!$I$5="",INDEX(VeryBigTable,MATCH(R$1,VeryBigTableHeroes,0),MATCH(INDEX(ChatList,MATCH($P224,ChatHeroList,0),1),VeryBigTableChatRow)),"")</f>
        <v>2</v>
      </c>
      <c r="S224" s="149">
        <f t="array" ref="S224">IF(calculator!$I$5="",INDEX(VeryBigTable,MATCH(S$1,VeryBigTableHeroes,0),MATCH(INDEX(ChatList,MATCH($P224,ChatHeroList,0),1),VeryBigTableChatRow)),"")</f>
        <v>5</v>
      </c>
      <c r="T224" s="149">
        <f t="array" ref="T224">IF(calculator!$I$5="",INDEX(VeryBigTable,MATCH(T$1,VeryBigTableHeroes,0),MATCH(INDEX(ChatList,MATCH($P224,ChatHeroList,0),1),VeryBigTableChatRow)),"")</f>
        <v>4</v>
      </c>
      <c r="U224" s="149">
        <f>IF(calculator!$I$5="",SUM(R224:T224),"")</f>
        <v>11</v>
      </c>
    </row>
    <row r="225" spans="1:21">
      <c r="A225" s="55"/>
      <c r="B225" s="55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149" t="s">
        <v>176</v>
      </c>
      <c r="Q225" s="125" t="e">
        <f ca="1">_xludf.CONCAT(P225,"2")</f>
        <v>#NAME?</v>
      </c>
      <c r="R225" s="149">
        <f t="array" ref="R225">IF(calculator!$I$5="",INDEX(VeryBigTable,MATCH(R$1,VeryBigTableHeroes,0),MATCH(INDEX(ChatList,MATCH($P225,ChatHeroList,0),2),VeryBigTableChatRow)),"")</f>
        <v>1</v>
      </c>
      <c r="S225" s="149">
        <f t="array" ref="S225">IF(calculator!$I$5="",INDEX(VeryBigTable,MATCH(S$1,VeryBigTableHeroes,0),MATCH(INDEX(ChatList,MATCH($P225,ChatHeroList,0),2),VeryBigTableChatRow)),"")</f>
        <v>0</v>
      </c>
      <c r="T225" s="149">
        <f t="array" ref="T225">IF(calculator!$I$5="",INDEX(VeryBigTable,MATCH(T$1,VeryBigTableHeroes,0),MATCH(INDEX(ChatList,MATCH($P225,ChatHeroList,0),2),VeryBigTableChatRow)),"")</f>
        <v>-2</v>
      </c>
      <c r="U225" s="149">
        <f>IF(calculator!$I$5="",SUM(R225:T225),"")</f>
        <v>-1</v>
      </c>
    </row>
    <row r="226" spans="1:21">
      <c r="A226" s="55"/>
      <c r="B226" s="55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149" t="s">
        <v>181</v>
      </c>
      <c r="Q226" s="125" t="e">
        <f ca="1">_xludf.CONCAT(P226,"1")</f>
        <v>#NAME?</v>
      </c>
      <c r="R226" s="149" t="e">
        <f t="array" ref="R226">IF(calculator!$I$5="",INDEX(VeryBigTable,MATCH(R$1,VeryBigTableHeroes,0),MATCH(INDEX(ChatList,MATCH($P226,ChatHeroList,0),1),VeryBigTableChatRow)),"")</f>
        <v>#N/A</v>
      </c>
      <c r="S226" s="149" t="e">
        <f t="array" ref="S226">IF(calculator!$I$5="",INDEX(VeryBigTable,MATCH(S$1,VeryBigTableHeroes,0),MATCH(INDEX(ChatList,MATCH($P226,ChatHeroList,0),1),VeryBigTableChatRow)),"")</f>
        <v>#N/A</v>
      </c>
      <c r="T226" s="149" t="e">
        <f t="array" ref="T226">IF(calculator!$I$5="",INDEX(VeryBigTable,MATCH(T$1,VeryBigTableHeroes,0),MATCH(INDEX(ChatList,MATCH($P226,ChatHeroList,0),1),VeryBigTableChatRow)),"")</f>
        <v>#N/A</v>
      </c>
      <c r="U226" s="149" t="e">
        <f>IF(calculator!$I$5="",SUM(R226:T226),"")</f>
        <v>#N/A</v>
      </c>
    </row>
    <row r="227" spans="1:21">
      <c r="A227" s="55"/>
      <c r="B227" s="55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149" t="s">
        <v>181</v>
      </c>
      <c r="Q227" s="125" t="e">
        <f ca="1">_xludf.CONCAT(P227,"2")</f>
        <v>#NAME?</v>
      </c>
      <c r="R227" s="149">
        <f t="array" ref="R227">IF(calculator!$I$5="",INDEX(VeryBigTable,MATCH(R$1,VeryBigTableHeroes,0),MATCH(INDEX(ChatList,MATCH($P227,ChatHeroList,0),2),VeryBigTableChatRow)),"")</f>
        <v>2</v>
      </c>
      <c r="S227" s="149">
        <f t="array" ref="S227">IF(calculator!$I$5="",INDEX(VeryBigTable,MATCH(S$1,VeryBigTableHeroes,0),MATCH(INDEX(ChatList,MATCH($P227,ChatHeroList,0),2),VeryBigTableChatRow)),"")</f>
        <v>5</v>
      </c>
      <c r="T227" s="149">
        <f t="array" ref="T227">IF(calculator!$I$5="",INDEX(VeryBigTable,MATCH(T$1,VeryBigTableHeroes,0),MATCH(INDEX(ChatList,MATCH($P227,ChatHeroList,0),2),VeryBigTableChatRow)),"")</f>
        <v>4</v>
      </c>
      <c r="U227" s="149">
        <f>IF(calculator!$I$5="",SUM(R227:T227),"")</f>
        <v>11</v>
      </c>
    </row>
    <row r="228" spans="1:21">
      <c r="A228" s="55"/>
      <c r="B228" s="55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149" t="s">
        <v>163</v>
      </c>
      <c r="Q228" s="125" t="e">
        <f ca="1">_xludf.CONCAT(P228,"1")</f>
        <v>#NAME?</v>
      </c>
      <c r="R228" s="149">
        <f t="array" ref="R228">IF(calculator!$I$5="",INDEX(VeryBigTable,MATCH(R$1,VeryBigTableHeroes,0),MATCH(INDEX(ChatList,MATCH($P228,ChatHeroList,0),1),VeryBigTableChatRow)),"")</f>
        <v>2</v>
      </c>
      <c r="S228" s="149">
        <f t="array" ref="S228">IF(calculator!$I$5="",INDEX(VeryBigTable,MATCH(S$1,VeryBigTableHeroes,0),MATCH(INDEX(ChatList,MATCH($P228,ChatHeroList,0),1),VeryBigTableChatRow)),"")</f>
        <v>0</v>
      </c>
      <c r="T228" s="149">
        <f t="array" ref="T228">IF(calculator!$I$5="",INDEX(VeryBigTable,MATCH(T$1,VeryBigTableHeroes,0),MATCH(INDEX(ChatList,MATCH($P228,ChatHeroList,0),1),VeryBigTableChatRow)),"")</f>
        <v>-3</v>
      </c>
      <c r="U228" s="149">
        <f>IF(calculator!$I$5="",SUM(R228:T228),"")</f>
        <v>-1</v>
      </c>
    </row>
    <row r="229" spans="1:21">
      <c r="A229" s="55"/>
      <c r="B229" s="55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149" t="s">
        <v>163</v>
      </c>
      <c r="Q229" s="125" t="e">
        <f ca="1">_xludf.CONCAT(P229,"2")</f>
        <v>#NAME?</v>
      </c>
      <c r="R229" s="149">
        <f t="array" ref="R229">IF(calculator!$I$5="",INDEX(VeryBigTable,MATCH(R$1,VeryBigTableHeroes,0),MATCH(INDEX(ChatList,MATCH($P229,ChatHeroList,0),2),VeryBigTableChatRow)),"")</f>
        <v>1</v>
      </c>
      <c r="S229" s="149">
        <f t="array" ref="S229">IF(calculator!$I$5="",INDEX(VeryBigTable,MATCH(S$1,VeryBigTableHeroes,0),MATCH(INDEX(ChatList,MATCH($P229,ChatHeroList,0),2),VeryBigTableChatRow)),"")</f>
        <v>-2</v>
      </c>
      <c r="T229" s="149">
        <f t="array" ref="T229">IF(calculator!$I$5="",INDEX(VeryBigTable,MATCH(T$1,VeryBigTableHeroes,0),MATCH(INDEX(ChatList,MATCH($P229,ChatHeroList,0),2),VeryBigTableChatRow)),"")</f>
        <v>-2</v>
      </c>
      <c r="U229" s="149">
        <f>IF(calculator!$I$5="",SUM(R229:T229),"")</f>
        <v>-3</v>
      </c>
    </row>
    <row r="230" spans="1:21">
      <c r="A230" s="55"/>
      <c r="B230" s="55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123" t="s">
        <v>36</v>
      </c>
      <c r="Q230" s="125" t="e">
        <f ca="1">_xludf.CONCAT(P230,"1")</f>
        <v>#NAME?</v>
      </c>
      <c r="R230" s="149">
        <f t="array" ref="R230">IF(calculator!$I$5="",INDEX(VeryBigTable,MATCH(R$1,VeryBigTableHeroes,0),MATCH(INDEX(ChatList,MATCH($P230,ChatHeroList,0),1),VeryBigTableChatRow)),"")</f>
        <v>2</v>
      </c>
      <c r="S230" s="149">
        <f t="array" ref="S230">IF(calculator!$I$5="",INDEX(VeryBigTable,MATCH(S$1,VeryBigTableHeroes,0),MATCH(INDEX(ChatList,MATCH($P230,ChatHeroList,0),1),VeryBigTableChatRow)),"")</f>
        <v>-3</v>
      </c>
      <c r="T230" s="149">
        <f t="array" ref="T230">IF(calculator!$I$5="",INDEX(VeryBigTable,MATCH(T$1,VeryBigTableHeroes,0),MATCH(INDEX(ChatList,MATCH($P230,ChatHeroList,0),1),VeryBigTableChatRow)),"")</f>
        <v>3</v>
      </c>
      <c r="U230" s="149">
        <f>IF(calculator!$I$5="",SUM(R230:T230),"")</f>
        <v>2</v>
      </c>
    </row>
    <row r="231" spans="1:21">
      <c r="A231" s="55"/>
      <c r="B231" s="55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123" t="s">
        <v>36</v>
      </c>
      <c r="Q231" s="125" t="e">
        <f ca="1">_xludf.CONCAT(P231,"2")</f>
        <v>#NAME?</v>
      </c>
      <c r="R231" s="149">
        <f t="array" ref="R231">IF(calculator!$I$5="",INDEX(VeryBigTable,MATCH(R$1,VeryBigTableHeroes,0),MATCH(INDEX(ChatList,MATCH($P231,ChatHeroList,0),2),VeryBigTableChatRow)),"")</f>
        <v>0</v>
      </c>
      <c r="S231" s="149">
        <f t="array" ref="S231">IF(calculator!$I$5="",INDEX(VeryBigTable,MATCH(S$1,VeryBigTableHeroes,0),MATCH(INDEX(ChatList,MATCH($P231,ChatHeroList,0),2),VeryBigTableChatRow)),"")</f>
        <v>9</v>
      </c>
      <c r="T231" s="149">
        <f t="array" ref="T231">IF(calculator!$I$5="",INDEX(VeryBigTable,MATCH(T$1,VeryBigTableHeroes,0),MATCH(INDEX(ChatList,MATCH($P231,ChatHeroList,0),2),VeryBigTableChatRow)),"")</f>
        <v>6</v>
      </c>
      <c r="U231" s="149">
        <f>IF(calculator!$I$5="",SUM(R231:T231),"")</f>
        <v>15</v>
      </c>
    </row>
    <row r="232" spans="1:21">
      <c r="A232" s="55"/>
      <c r="B232" s="55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149" t="s">
        <v>164</v>
      </c>
      <c r="Q232" s="125" t="e">
        <f ca="1">_xludf.CONCAT(P232,"1")</f>
        <v>#NAME?</v>
      </c>
      <c r="R232" s="149">
        <f t="array" ref="R232">IF(calculator!$I$5="",INDEX(VeryBigTable,MATCH(R$1,VeryBigTableHeroes,0),MATCH(INDEX(ChatList,MATCH($P232,ChatHeroList,0),1),VeryBigTableChatRow)),"")</f>
        <v>3</v>
      </c>
      <c r="S232" s="149">
        <f t="array" ref="S232">IF(calculator!$I$5="",INDEX(VeryBigTable,MATCH(S$1,VeryBigTableHeroes,0),MATCH(INDEX(ChatList,MATCH($P232,ChatHeroList,0),1),VeryBigTableChatRow)),"")</f>
        <v>2</v>
      </c>
      <c r="T232" s="149">
        <f t="array" ref="T232">IF(calculator!$I$5="",INDEX(VeryBigTable,MATCH(T$1,VeryBigTableHeroes,0),MATCH(INDEX(ChatList,MATCH($P232,ChatHeroList,0),1),VeryBigTableChatRow)),"")</f>
        <v>1</v>
      </c>
      <c r="U232" s="149">
        <f>IF(calculator!$I$5="",SUM(R232:T232),"")</f>
        <v>6</v>
      </c>
    </row>
    <row r="233" spans="1:21">
      <c r="A233" s="55"/>
      <c r="B233" s="55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149" t="s">
        <v>164</v>
      </c>
      <c r="Q233" s="125" t="e">
        <f ca="1">_xludf.CONCAT(P233,"2")</f>
        <v>#NAME?</v>
      </c>
      <c r="R233" s="149">
        <f t="array" ref="R233">IF(calculator!$I$5="",INDEX(VeryBigTable,MATCH(R$1,VeryBigTableHeroes,0),MATCH(INDEX(ChatList,MATCH($P233,ChatHeroList,0),2),VeryBigTableChatRow)),"")</f>
        <v>-1</v>
      </c>
      <c r="S233" s="149">
        <f t="array" ref="S233">IF(calculator!$I$5="",INDEX(VeryBigTable,MATCH(S$1,VeryBigTableHeroes,0),MATCH(INDEX(ChatList,MATCH($P233,ChatHeroList,0),2),VeryBigTableChatRow)),"")</f>
        <v>3</v>
      </c>
      <c r="T233" s="149">
        <f t="array" ref="T233">IF(calculator!$I$5="",INDEX(VeryBigTable,MATCH(T$1,VeryBigTableHeroes,0),MATCH(INDEX(ChatList,MATCH($P233,ChatHeroList,0),2),VeryBigTableChatRow)),"")</f>
        <v>-2</v>
      </c>
      <c r="U233" s="149">
        <f>IF(calculator!$I$5="",SUM(R233:T233),"")</f>
        <v>0</v>
      </c>
    </row>
    <row r="234" spans="1:21">
      <c r="A234" s="55"/>
      <c r="B234" s="55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149" t="s">
        <v>148</v>
      </c>
      <c r="Q234" s="125" t="e">
        <f ca="1">_xludf.CONCAT(P234,"1")</f>
        <v>#NAME?</v>
      </c>
      <c r="R234" s="149">
        <f t="array" ref="R234">IF(calculator!$I$5="",INDEX(VeryBigTable,MATCH(R$1,VeryBigTableHeroes,0),MATCH(INDEX(ChatList,MATCH($P234,ChatHeroList,0),1),VeryBigTableChatRow)),"")</f>
        <v>3</v>
      </c>
      <c r="S234" s="149">
        <f t="array" ref="S234">IF(calculator!$I$5="",INDEX(VeryBigTable,MATCH(S$1,VeryBigTableHeroes,0),MATCH(INDEX(ChatList,MATCH($P234,ChatHeroList,0),1),VeryBigTableChatRow)),"")</f>
        <v>-2</v>
      </c>
      <c r="T234" s="149">
        <f t="array" ref="T234">IF(calculator!$I$5="",INDEX(VeryBigTable,MATCH(T$1,VeryBigTableHeroes,0),MATCH(INDEX(ChatList,MATCH($P234,ChatHeroList,0),1),VeryBigTableChatRow)),"")</f>
        <v>-5</v>
      </c>
      <c r="U234" s="149">
        <f>IF(calculator!$I$5="",SUM(R234:T234),"")</f>
        <v>-4</v>
      </c>
    </row>
    <row r="235" spans="1:21">
      <c r="A235" s="55"/>
      <c r="B235" s="55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149" t="s">
        <v>148</v>
      </c>
      <c r="Q235" s="125" t="e">
        <f ca="1">_xludf.CONCAT(P235,"2")</f>
        <v>#NAME?</v>
      </c>
      <c r="R235" s="149" t="e">
        <f t="array" ref="R235">IF(calculator!$I$5="",INDEX(VeryBigTable,MATCH(R$1,VeryBigTableHeroes,0),MATCH(INDEX(ChatList,MATCH($P235,ChatHeroList,0),2),VeryBigTableChatRow)),"")</f>
        <v>#N/A</v>
      </c>
      <c r="S235" s="149" t="e">
        <f t="array" ref="S235">IF(calculator!$I$5="",INDEX(VeryBigTable,MATCH(S$1,VeryBigTableHeroes,0),MATCH(INDEX(ChatList,MATCH($P235,ChatHeroList,0),2),VeryBigTableChatRow)),"")</f>
        <v>#N/A</v>
      </c>
      <c r="T235" s="149" t="e">
        <f t="array" ref="T235">IF(calculator!$I$5="",INDEX(VeryBigTable,MATCH(T$1,VeryBigTableHeroes,0),MATCH(INDEX(ChatList,MATCH($P235,ChatHeroList,0),2),VeryBigTableChatRow)),"")</f>
        <v>#N/A</v>
      </c>
      <c r="U235" s="149" t="e">
        <f>IF(calculator!$I$5="",SUM(R235:T235),"")</f>
        <v>#N/A</v>
      </c>
    </row>
    <row r="236" spans="1:21">
      <c r="A236" s="55"/>
      <c r="B236" s="55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149" t="s">
        <v>115</v>
      </c>
      <c r="Q236" s="125" t="e">
        <f ca="1">_xludf.CONCAT(P236,"1")</f>
        <v>#NAME?</v>
      </c>
      <c r="R236" s="149">
        <f t="array" ref="R236">IF(calculator!$I$5="",INDEX(VeryBigTable,MATCH(R$1,VeryBigTableHeroes,0),MATCH(INDEX(ChatList,MATCH($P236,ChatHeroList,0),1),VeryBigTableChatRow)),"")</f>
        <v>3</v>
      </c>
      <c r="S236" s="149">
        <f t="array" ref="S236">IF(calculator!$I$5="",INDEX(VeryBigTable,MATCH(S$1,VeryBigTableHeroes,0),MATCH(INDEX(ChatList,MATCH($P236,ChatHeroList,0),1),VeryBigTableChatRow)),"")</f>
        <v>2</v>
      </c>
      <c r="T236" s="149">
        <f t="array" ref="T236">IF(calculator!$I$5="",INDEX(VeryBigTable,MATCH(T$1,VeryBigTableHeroes,0),MATCH(INDEX(ChatList,MATCH($P236,ChatHeroList,0),1),VeryBigTableChatRow)),"")</f>
        <v>1</v>
      </c>
      <c r="U236" s="149">
        <f>IF(calculator!$I$5="",SUM(R236:T236),"")</f>
        <v>6</v>
      </c>
    </row>
    <row r="237" spans="1:21">
      <c r="A237" s="55"/>
      <c r="B237" s="55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149" t="s">
        <v>115</v>
      </c>
      <c r="Q237" s="125" t="e">
        <f ca="1">_xludf.CONCAT(P237,"2")</f>
        <v>#NAME?</v>
      </c>
      <c r="R237" s="149" t="e">
        <f t="array" ref="R237">IF(calculator!$I$5="",INDEX(VeryBigTable,MATCH(R$1,VeryBigTableHeroes,0),MATCH(INDEX(ChatList,MATCH($P237,ChatHeroList,0),2),VeryBigTableChatRow)),"")</f>
        <v>#N/A</v>
      </c>
      <c r="S237" s="149" t="e">
        <f t="array" ref="S237">IF(calculator!$I$5="",INDEX(VeryBigTable,MATCH(S$1,VeryBigTableHeroes,0),MATCH(INDEX(ChatList,MATCH($P237,ChatHeroList,0),2),VeryBigTableChatRow)),"")</f>
        <v>#N/A</v>
      </c>
      <c r="T237" s="149" t="e">
        <f t="array" ref="T237">IF(calculator!$I$5="",INDEX(VeryBigTable,MATCH(T$1,VeryBigTableHeroes,0),MATCH(INDEX(ChatList,MATCH($P237,ChatHeroList,0),2),VeryBigTableChatRow)),"")</f>
        <v>#N/A</v>
      </c>
      <c r="U237" s="149" t="e">
        <f>IF(calculator!$I$5="",SUM(R237:T237),"")</f>
        <v>#N/A</v>
      </c>
    </row>
    <row r="238" spans="1:21">
      <c r="A238" s="55"/>
      <c r="B238" s="55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149" t="s">
        <v>24</v>
      </c>
      <c r="Q238" s="125" t="e">
        <f ca="1">_xludf.CONCAT(P238,"1")</f>
        <v>#NAME?</v>
      </c>
      <c r="R238" s="149">
        <f t="array" ref="R238">IF(calculator!$I$5="",INDEX(VeryBigTable,MATCH(R$1,VeryBigTableHeroes,0),MATCH(INDEX(ChatList,MATCH($P238,ChatHeroList,0),1),VeryBigTableChatRow)),"")</f>
        <v>4</v>
      </c>
      <c r="S238" s="149">
        <f t="array" ref="S238">IF(calculator!$I$5="",INDEX(VeryBigTable,MATCH(S$1,VeryBigTableHeroes,0),MATCH(INDEX(ChatList,MATCH($P238,ChatHeroList,0),1),VeryBigTableChatRow)),"")</f>
        <v>3</v>
      </c>
      <c r="T238" s="149">
        <f t="array" ref="T238">IF(calculator!$I$5="",INDEX(VeryBigTable,MATCH(T$1,VeryBigTableHeroes,0),MATCH(INDEX(ChatList,MATCH($P238,ChatHeroList,0),1),VeryBigTableChatRow)),"")</f>
        <v>4</v>
      </c>
      <c r="U238" s="149">
        <f>IF(calculator!$I$5="",SUM(R238:T238),"")</f>
        <v>11</v>
      </c>
    </row>
    <row r="239" spans="1:21">
      <c r="A239" s="55"/>
      <c r="B239" s="55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149" t="s">
        <v>24</v>
      </c>
      <c r="Q239" s="125" t="e">
        <f ca="1">_xludf.CONCAT(P239,"2")</f>
        <v>#NAME?</v>
      </c>
      <c r="R239" s="149" t="e">
        <f t="array" ref="R239">IF(calculator!$I$5="",INDEX(VeryBigTable,MATCH(R$1,VeryBigTableHeroes,0),MATCH(INDEX(ChatList,MATCH($P239,ChatHeroList,0),2),VeryBigTableChatRow)),"")</f>
        <v>#N/A</v>
      </c>
      <c r="S239" s="149" t="e">
        <f t="array" ref="S239">IF(calculator!$I$5="",INDEX(VeryBigTable,MATCH(S$1,VeryBigTableHeroes,0),MATCH(INDEX(ChatList,MATCH($P239,ChatHeroList,0),2),VeryBigTableChatRow)),"")</f>
        <v>#N/A</v>
      </c>
      <c r="T239" s="149" t="e">
        <f t="array" ref="T239">IF(calculator!$I$5="",INDEX(VeryBigTable,MATCH(T$1,VeryBigTableHeroes,0),MATCH(INDEX(ChatList,MATCH($P239,ChatHeroList,0),2),VeryBigTableChatRow)),"")</f>
        <v>#N/A</v>
      </c>
      <c r="U239" s="149" t="e">
        <f>IF(calculator!$I$5="",SUM(R239:T239),"")</f>
        <v>#N/A</v>
      </c>
    </row>
    <row r="240" spans="1:21">
      <c r="A240" s="55"/>
      <c r="B240" s="55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149" t="s">
        <v>91</v>
      </c>
      <c r="Q240" s="125" t="e">
        <f ca="1">_xludf.CONCAT(P240,"1")</f>
        <v>#NAME?</v>
      </c>
      <c r="R240" s="149">
        <f t="array" ref="R240">IF(calculator!$I$5="",INDEX(VeryBigTable,MATCH(R$1,VeryBigTableHeroes,0),MATCH(INDEX(ChatList,MATCH($P240,ChatHeroList,0),1),VeryBigTableChatRow)),"")</f>
        <v>2</v>
      </c>
      <c r="S240" s="149">
        <f t="array" ref="S240">IF(calculator!$I$5="",INDEX(VeryBigTable,MATCH(S$1,VeryBigTableHeroes,0),MATCH(INDEX(ChatList,MATCH($P240,ChatHeroList,0),1),VeryBigTableChatRow)),"")</f>
        <v>-3</v>
      </c>
      <c r="T240" s="149">
        <f t="array" ref="T240">IF(calculator!$I$5="",INDEX(VeryBigTable,MATCH(T$1,VeryBigTableHeroes,0),MATCH(INDEX(ChatList,MATCH($P240,ChatHeroList,0),1),VeryBigTableChatRow)),"")</f>
        <v>-1</v>
      </c>
      <c r="U240" s="149">
        <f>IF(calculator!$I$5="",SUM(R240:T240),"")</f>
        <v>-2</v>
      </c>
    </row>
    <row r="241" spans="1:21">
      <c r="A241" s="55"/>
      <c r="B241" s="55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149" t="s">
        <v>91</v>
      </c>
      <c r="Q241" s="125" t="e">
        <f ca="1">_xludf.CONCAT(P241,"2")</f>
        <v>#NAME?</v>
      </c>
      <c r="R241" s="149">
        <f t="array" ref="R241">IF(calculator!$I$5="",INDEX(VeryBigTable,MATCH(R$1,VeryBigTableHeroes,0),MATCH(INDEX(ChatList,MATCH($P241,ChatHeroList,0),2),VeryBigTableChatRow)),"")</f>
        <v>-1</v>
      </c>
      <c r="S241" s="149">
        <f t="array" ref="S241">IF(calculator!$I$5="",INDEX(VeryBigTable,MATCH(S$1,VeryBigTableHeroes,0),MATCH(INDEX(ChatList,MATCH($P241,ChatHeroList,0),2),VeryBigTableChatRow)),"")</f>
        <v>3</v>
      </c>
      <c r="T241" s="149">
        <f t="array" ref="T241">IF(calculator!$I$5="",INDEX(VeryBigTable,MATCH(T$1,VeryBigTableHeroes,0),MATCH(INDEX(ChatList,MATCH($P241,ChatHeroList,0),2),VeryBigTableChatRow)),"")</f>
        <v>-2</v>
      </c>
      <c r="U241" s="149">
        <f>IF(calculator!$I$5="",SUM(R241:T241),"")</f>
        <v>0</v>
      </c>
    </row>
    <row r="242" spans="1:21">
      <c r="A242" s="55"/>
      <c r="B242" s="55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123" t="s">
        <v>152</v>
      </c>
      <c r="Q242" s="125" t="e">
        <f ca="1">_xludf.CONCAT(P242,"1")</f>
        <v>#NAME?</v>
      </c>
      <c r="R242" s="149">
        <f t="array" ref="R242">IF(calculator!$I$5="",INDEX(VeryBigTable,MATCH(R$1,VeryBigTableHeroes,0),MATCH(INDEX(ChatList,MATCH($P242,ChatHeroList,0),1),VeryBigTableChatRow)),"")</f>
        <v>3</v>
      </c>
      <c r="S242" s="149">
        <f t="array" ref="S242">IF(calculator!$I$5="",INDEX(VeryBigTable,MATCH(S$1,VeryBigTableHeroes,0),MATCH(INDEX(ChatList,MATCH($P242,ChatHeroList,0),1),VeryBigTableChatRow)),"")</f>
        <v>-2</v>
      </c>
      <c r="T242" s="149">
        <f t="array" ref="T242">IF(calculator!$I$5="",INDEX(VeryBigTable,MATCH(T$1,VeryBigTableHeroes,0),MATCH(INDEX(ChatList,MATCH($P242,ChatHeroList,0),1),VeryBigTableChatRow)),"")</f>
        <v>-5</v>
      </c>
      <c r="U242" s="149">
        <f>IF(calculator!$I$5="",SUM(R242:T242),"")</f>
        <v>-4</v>
      </c>
    </row>
    <row r="243" spans="1:21">
      <c r="A243" s="55"/>
      <c r="B243" s="55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123" t="s">
        <v>152</v>
      </c>
      <c r="Q243" s="125" t="e">
        <f ca="1">_xludf.CONCAT(P243,"2")</f>
        <v>#NAME?</v>
      </c>
      <c r="R243" s="149">
        <f t="array" ref="R243">IF(calculator!$I$5="",INDEX(VeryBigTable,MATCH(R$1,VeryBigTableHeroes,0),MATCH(INDEX(ChatList,MATCH($P243,ChatHeroList,0),2),VeryBigTableChatRow)),"")</f>
        <v>3</v>
      </c>
      <c r="S243" s="149">
        <f t="array" ref="S243">IF(calculator!$I$5="",INDEX(VeryBigTable,MATCH(S$1,VeryBigTableHeroes,0),MATCH(INDEX(ChatList,MATCH($P243,ChatHeroList,0),2),VeryBigTableChatRow)),"")</f>
        <v>-4</v>
      </c>
      <c r="T243" s="149">
        <f t="array" ref="T243">IF(calculator!$I$5="",INDEX(VeryBigTable,MATCH(T$1,VeryBigTableHeroes,0),MATCH(INDEX(ChatList,MATCH($P243,ChatHeroList,0),2),VeryBigTableChatRow)),"")</f>
        <v>-2</v>
      </c>
      <c r="U243" s="149">
        <f>IF(calculator!$I$5="",SUM(R243:T243),"")</f>
        <v>-3</v>
      </c>
    </row>
    <row r="244" spans="1:21">
      <c r="A244" s="55"/>
      <c r="B244" s="55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149" t="s">
        <v>143</v>
      </c>
      <c r="Q244" s="125" t="e">
        <f ca="1">_xludf.CONCAT(P244,"1")</f>
        <v>#NAME?</v>
      </c>
      <c r="R244" s="149">
        <f t="array" ref="R244">IF(calculator!$I$5="",INDEX(VeryBigTable,MATCH(R$1,VeryBigTableHeroes,0),MATCH(INDEX(ChatList,MATCH($P244,ChatHeroList,0),1),VeryBigTableChatRow)),"")</f>
        <v>3</v>
      </c>
      <c r="S244" s="149">
        <f t="array" ref="S244">IF(calculator!$I$5="",INDEX(VeryBigTable,MATCH(S$1,VeryBigTableHeroes,0),MATCH(INDEX(ChatList,MATCH($P244,ChatHeroList,0),1),VeryBigTableChatRow)),"")</f>
        <v>-2</v>
      </c>
      <c r="T244" s="149">
        <f t="array" ref="T244">IF(calculator!$I$5="",INDEX(VeryBigTable,MATCH(T$1,VeryBigTableHeroes,0),MATCH(INDEX(ChatList,MATCH($P244,ChatHeroList,0),1),VeryBigTableChatRow)),"")</f>
        <v>-5</v>
      </c>
      <c r="U244" s="149">
        <f>IF(calculator!$I$5="",SUM(R244:T244),"")</f>
        <v>-4</v>
      </c>
    </row>
    <row r="245" spans="1:21">
      <c r="A245" s="55"/>
      <c r="B245" s="55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149" t="s">
        <v>143</v>
      </c>
      <c r="Q245" s="125" t="e">
        <f ca="1">_xludf.CONCAT(P245,"2")</f>
        <v>#NAME?</v>
      </c>
      <c r="R245" s="149">
        <f t="array" ref="R245">IF(calculator!$I$5="",INDEX(VeryBigTable,MATCH(R$1,VeryBigTableHeroes,0),MATCH(INDEX(ChatList,MATCH($P245,ChatHeroList,0),2),VeryBigTableChatRow)),"")</f>
        <v>-1</v>
      </c>
      <c r="S245" s="149">
        <f t="array" ref="S245">IF(calculator!$I$5="",INDEX(VeryBigTable,MATCH(S$1,VeryBigTableHeroes,0),MATCH(INDEX(ChatList,MATCH($P245,ChatHeroList,0),2),VeryBigTableChatRow)),"")</f>
        <v>3</v>
      </c>
      <c r="T245" s="149">
        <f t="array" ref="T245">IF(calculator!$I$5="",INDEX(VeryBigTable,MATCH(T$1,VeryBigTableHeroes,0),MATCH(INDEX(ChatList,MATCH($P245,ChatHeroList,0),2),VeryBigTableChatRow)),"")</f>
        <v>-2</v>
      </c>
      <c r="U245" s="149">
        <f>IF(calculator!$I$5="",SUM(R245:T245),"")</f>
        <v>0</v>
      </c>
    </row>
    <row r="246" spans="1:21">
      <c r="A246" s="55"/>
      <c r="B246" s="55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5"/>
      <c r="R246" s="198"/>
      <c r="S246" s="198"/>
      <c r="T246" s="198"/>
      <c r="U246" s="198"/>
    </row>
    <row r="247" spans="1:21">
      <c r="A247" s="55"/>
      <c r="B247" s="55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5"/>
      <c r="R247" s="198"/>
      <c r="S247" s="198"/>
      <c r="T247" s="198"/>
      <c r="U247" s="198"/>
    </row>
    <row r="248" spans="1:21">
      <c r="A248" s="55"/>
      <c r="B248" s="55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5"/>
      <c r="R248" s="198"/>
      <c r="S248" s="198"/>
      <c r="T248" s="198"/>
      <c r="U248" s="198"/>
    </row>
    <row r="249" spans="1:21">
      <c r="A249" s="55"/>
      <c r="B249" s="55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5"/>
      <c r="R249" s="198"/>
      <c r="S249" s="198"/>
      <c r="T249" s="198"/>
      <c r="U249" s="198"/>
    </row>
    <row r="250" spans="1:21">
      <c r="A250" s="55"/>
      <c r="B250" s="55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5"/>
      <c r="R250" s="198"/>
      <c r="S250" s="198"/>
      <c r="T250" s="198"/>
      <c r="U250" s="198"/>
    </row>
    <row r="251" spans="1:21">
      <c r="A251" s="55"/>
      <c r="B251" s="55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5"/>
      <c r="R251" s="198"/>
      <c r="S251" s="198"/>
      <c r="T251" s="198"/>
      <c r="U251" s="198"/>
    </row>
    <row r="252" spans="1:21">
      <c r="A252" s="55"/>
      <c r="B252" s="55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5"/>
      <c r="R252" s="198"/>
      <c r="S252" s="198"/>
      <c r="T252" s="198"/>
      <c r="U252" s="198"/>
    </row>
    <row r="253" spans="1:21">
      <c r="A253" s="55"/>
      <c r="B253" s="55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5"/>
      <c r="R253" s="198"/>
      <c r="S253" s="198"/>
      <c r="T253" s="198"/>
      <c r="U253" s="198"/>
    </row>
    <row r="254" spans="1:21">
      <c r="A254" s="55"/>
      <c r="B254" s="55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5"/>
      <c r="R254" s="198"/>
      <c r="S254" s="198"/>
      <c r="T254" s="198"/>
      <c r="U254" s="198"/>
    </row>
    <row r="255" spans="1:21">
      <c r="A255" s="55"/>
      <c r="B255" s="55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5"/>
      <c r="R255" s="198"/>
      <c r="S255" s="198"/>
      <c r="T255" s="198"/>
      <c r="U255" s="198"/>
    </row>
    <row r="256" spans="1:21">
      <c r="A256" s="55"/>
      <c r="B256" s="55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5"/>
      <c r="R256" s="198"/>
      <c r="S256" s="198"/>
      <c r="T256" s="198"/>
      <c r="U256" s="198"/>
    </row>
    <row r="257" spans="1:21">
      <c r="A257" s="55"/>
      <c r="B257" s="55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5"/>
      <c r="R257" s="198"/>
      <c r="S257" s="198"/>
      <c r="T257" s="198"/>
      <c r="U257" s="198"/>
    </row>
    <row r="258" spans="1:21">
      <c r="A258" s="55"/>
      <c r="B258" s="55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5"/>
      <c r="R258" s="198"/>
      <c r="S258" s="198"/>
      <c r="T258" s="198"/>
      <c r="U258" s="198"/>
    </row>
    <row r="259" spans="1:21">
      <c r="A259" s="55"/>
      <c r="B259" s="55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5"/>
      <c r="R259" s="198"/>
      <c r="S259" s="198"/>
      <c r="T259" s="198"/>
      <c r="U259" s="198"/>
    </row>
    <row r="260" spans="1:21">
      <c r="A260" s="55"/>
      <c r="B260" s="55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5"/>
      <c r="R260" s="198"/>
      <c r="S260" s="198"/>
      <c r="T260" s="198"/>
      <c r="U260" s="198"/>
    </row>
    <row r="261" spans="1:21">
      <c r="A261" s="55"/>
      <c r="B261" s="55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5"/>
      <c r="R261" s="198"/>
      <c r="S261" s="198"/>
      <c r="T261" s="198"/>
      <c r="U261" s="198"/>
    </row>
    <row r="262" spans="1:21">
      <c r="A262" s="55"/>
      <c r="B262" s="55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5"/>
      <c r="R262" s="198"/>
      <c r="S262" s="198"/>
      <c r="T262" s="198"/>
      <c r="U262" s="198"/>
    </row>
    <row r="263" spans="1:21">
      <c r="A263" s="55"/>
      <c r="B263" s="55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5"/>
      <c r="R263" s="198"/>
      <c r="S263" s="198"/>
      <c r="T263" s="198"/>
      <c r="U263" s="198"/>
    </row>
    <row r="264" spans="1:21">
      <c r="A264" s="55"/>
      <c r="B264" s="55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5"/>
      <c r="R264" s="198"/>
      <c r="S264" s="198"/>
      <c r="T264" s="198"/>
      <c r="U264" s="198"/>
    </row>
    <row r="265" spans="1:21">
      <c r="A265" s="55"/>
      <c r="B265" s="55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5"/>
      <c r="R265" s="198"/>
      <c r="S265" s="198"/>
      <c r="T265" s="198"/>
      <c r="U265" s="198"/>
    </row>
    <row r="266" spans="1:21">
      <c r="A266" s="55"/>
      <c r="B266" s="55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5"/>
      <c r="R266" s="198"/>
      <c r="S266" s="198"/>
      <c r="T266" s="198"/>
      <c r="U266" s="198"/>
    </row>
    <row r="267" spans="1:21">
      <c r="A267" s="55"/>
      <c r="B267" s="55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5"/>
      <c r="R267" s="198"/>
      <c r="S267" s="198"/>
      <c r="T267" s="198"/>
      <c r="U267" s="198"/>
    </row>
    <row r="268" spans="1:21">
      <c r="A268" s="55"/>
      <c r="B268" s="55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5"/>
      <c r="R268" s="198"/>
      <c r="S268" s="198"/>
      <c r="T268" s="198"/>
      <c r="U268" s="198"/>
    </row>
    <row r="269" spans="1:21">
      <c r="A269" s="55"/>
      <c r="B269" s="55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5"/>
      <c r="R269" s="198"/>
      <c r="S269" s="198"/>
      <c r="T269" s="198"/>
      <c r="U269" s="198"/>
    </row>
    <row r="270" spans="1:21">
      <c r="A270" s="55"/>
      <c r="B270" s="55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5"/>
      <c r="R270" s="198"/>
      <c r="S270" s="198"/>
      <c r="T270" s="198"/>
      <c r="U270" s="198"/>
    </row>
    <row r="271" spans="1:21">
      <c r="A271" s="55"/>
      <c r="B271" s="55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5"/>
      <c r="R271" s="198"/>
      <c r="S271" s="198"/>
      <c r="T271" s="198"/>
      <c r="U271" s="198"/>
    </row>
    <row r="272" spans="1:21">
      <c r="A272" s="55"/>
      <c r="B272" s="55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5"/>
      <c r="R272" s="198"/>
      <c r="S272" s="198"/>
      <c r="T272" s="198"/>
      <c r="U272" s="198"/>
    </row>
    <row r="273" spans="1:21">
      <c r="A273" s="55"/>
      <c r="B273" s="55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5"/>
      <c r="R273" s="198"/>
      <c r="S273" s="198"/>
      <c r="T273" s="198"/>
      <c r="U273" s="198"/>
    </row>
    <row r="274" spans="1:21">
      <c r="A274" s="55"/>
      <c r="B274" s="55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5"/>
      <c r="R274" s="198"/>
      <c r="S274" s="198"/>
      <c r="T274" s="198"/>
      <c r="U274" s="198"/>
    </row>
    <row r="275" spans="1:21">
      <c r="A275" s="55"/>
      <c r="B275" s="55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5"/>
      <c r="R275" s="198"/>
      <c r="S275" s="198"/>
      <c r="T275" s="198"/>
      <c r="U275" s="198"/>
    </row>
    <row r="276" spans="1:21">
      <c r="A276" s="55"/>
      <c r="B276" s="55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5"/>
      <c r="R276" s="198"/>
      <c r="S276" s="198"/>
      <c r="T276" s="198"/>
      <c r="U276" s="198"/>
    </row>
    <row r="277" spans="1:21">
      <c r="A277" s="55"/>
      <c r="B277" s="55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5"/>
      <c r="R277" s="198"/>
      <c r="S277" s="198"/>
      <c r="T277" s="198"/>
      <c r="U277" s="198"/>
    </row>
    <row r="278" spans="1:21">
      <c r="A278" s="55"/>
      <c r="B278" s="55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5"/>
      <c r="R278" s="198"/>
      <c r="S278" s="198"/>
      <c r="T278" s="198"/>
      <c r="U278" s="198"/>
    </row>
    <row r="279" spans="1:21">
      <c r="A279" s="55"/>
      <c r="B279" s="55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5"/>
      <c r="R279" s="198"/>
      <c r="S279" s="198"/>
      <c r="T279" s="198"/>
      <c r="U279" s="198"/>
    </row>
    <row r="280" spans="1:21">
      <c r="A280" s="55"/>
      <c r="B280" s="55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5"/>
      <c r="R280" s="198"/>
      <c r="S280" s="198"/>
      <c r="T280" s="198"/>
      <c r="U280" s="198"/>
    </row>
    <row r="281" spans="1:21">
      <c r="A281" s="55"/>
      <c r="B281" s="55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5"/>
      <c r="R281" s="198"/>
      <c r="S281" s="198"/>
      <c r="T281" s="198"/>
      <c r="U281" s="198"/>
    </row>
    <row r="282" spans="1:21">
      <c r="A282" s="55"/>
      <c r="B282" s="55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5"/>
      <c r="R282" s="198"/>
      <c r="S282" s="198"/>
      <c r="T282" s="198"/>
      <c r="U282" s="198"/>
    </row>
    <row r="283" spans="1:21">
      <c r="A283" s="55"/>
      <c r="B283" s="55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5"/>
      <c r="R283" s="198"/>
      <c r="S283" s="198"/>
      <c r="T283" s="198"/>
      <c r="U283" s="198"/>
    </row>
    <row r="284" spans="1:21">
      <c r="A284" s="55"/>
      <c r="B284" s="55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5"/>
      <c r="R284" s="198"/>
      <c r="S284" s="198"/>
      <c r="T284" s="198"/>
      <c r="U284" s="198"/>
    </row>
    <row r="285" spans="1:21">
      <c r="A285" s="55"/>
      <c r="B285" s="55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5"/>
      <c r="R285" s="198"/>
      <c r="S285" s="198"/>
      <c r="T285" s="198"/>
      <c r="U285" s="198"/>
    </row>
    <row r="286" spans="1:21">
      <c r="A286" s="55"/>
      <c r="B286" s="55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5"/>
      <c r="R286" s="198"/>
      <c r="S286" s="198"/>
      <c r="T286" s="198"/>
      <c r="U286" s="198"/>
    </row>
    <row r="287" spans="1:21">
      <c r="A287" s="55"/>
      <c r="B287" s="55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5"/>
      <c r="R287" s="198"/>
      <c r="S287" s="198"/>
      <c r="T287" s="198"/>
      <c r="U287" s="198"/>
    </row>
    <row r="288" spans="1:21">
      <c r="A288" s="55"/>
      <c r="B288" s="55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5"/>
      <c r="R288" s="198"/>
      <c r="S288" s="198"/>
      <c r="T288" s="198"/>
      <c r="U288" s="198"/>
    </row>
    <row r="289" spans="1:21">
      <c r="A289" s="55"/>
      <c r="B289" s="55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5"/>
      <c r="R289" s="198"/>
      <c r="S289" s="198"/>
      <c r="T289" s="198"/>
      <c r="U289" s="198"/>
    </row>
    <row r="290" spans="1:21">
      <c r="A290" s="55"/>
      <c r="B290" s="55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5"/>
      <c r="R290" s="198"/>
      <c r="S290" s="198"/>
      <c r="T290" s="198"/>
      <c r="U290" s="198"/>
    </row>
    <row r="291" spans="1:21">
      <c r="A291" s="55"/>
      <c r="B291" s="55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5"/>
      <c r="R291" s="198"/>
      <c r="S291" s="198"/>
      <c r="T291" s="198"/>
      <c r="U291" s="198"/>
    </row>
    <row r="292" spans="1:21">
      <c r="A292" s="55"/>
      <c r="B292" s="55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5"/>
      <c r="R292" s="198"/>
      <c r="S292" s="198"/>
      <c r="T292" s="198"/>
      <c r="U292" s="198"/>
    </row>
    <row r="293" spans="1:21">
      <c r="A293" s="55"/>
      <c r="B293" s="55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5"/>
      <c r="R293" s="198"/>
      <c r="S293" s="198"/>
      <c r="T293" s="198"/>
      <c r="U293" s="198"/>
    </row>
    <row r="294" spans="1:21">
      <c r="A294" s="55"/>
      <c r="B294" s="55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5"/>
      <c r="R294" s="198"/>
      <c r="S294" s="198"/>
      <c r="T294" s="198"/>
      <c r="U294" s="198"/>
    </row>
    <row r="295" spans="1:21">
      <c r="A295" s="55"/>
      <c r="B295" s="55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5"/>
      <c r="R295" s="198"/>
      <c r="S295" s="198"/>
      <c r="T295" s="198"/>
      <c r="U295" s="198"/>
    </row>
    <row r="296" spans="1:21">
      <c r="A296" s="55"/>
      <c r="B296" s="55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5"/>
      <c r="R296" s="198"/>
      <c r="S296" s="198"/>
      <c r="T296" s="198"/>
      <c r="U296" s="198"/>
    </row>
    <row r="297" spans="1:21">
      <c r="A297" s="55"/>
      <c r="B297" s="55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5"/>
      <c r="R297" s="198"/>
      <c r="S297" s="198"/>
      <c r="T297" s="198"/>
      <c r="U297" s="198"/>
    </row>
    <row r="298" spans="1:21">
      <c r="A298" s="55"/>
      <c r="B298" s="55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5"/>
      <c r="R298" s="198"/>
      <c r="S298" s="198"/>
      <c r="T298" s="198"/>
      <c r="U298" s="198"/>
    </row>
    <row r="299" spans="1:21">
      <c r="A299" s="55"/>
      <c r="B299" s="55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5"/>
      <c r="R299" s="198"/>
      <c r="S299" s="198"/>
      <c r="T299" s="198"/>
      <c r="U299" s="198"/>
    </row>
    <row r="300" spans="1:21">
      <c r="A300" s="55"/>
      <c r="B300" s="55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5"/>
      <c r="R300" s="198"/>
      <c r="S300" s="198"/>
      <c r="T300" s="198"/>
      <c r="U300" s="198"/>
    </row>
    <row r="301" spans="1:21">
      <c r="A301" s="55"/>
      <c r="B301" s="55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5"/>
      <c r="R301" s="198"/>
      <c r="S301" s="198"/>
      <c r="T301" s="198"/>
      <c r="U301" s="198"/>
    </row>
    <row r="302" spans="1:21">
      <c r="A302" s="55"/>
      <c r="B302" s="55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5"/>
      <c r="R302" s="198"/>
      <c r="S302" s="198"/>
      <c r="T302" s="198"/>
      <c r="U302" s="198"/>
    </row>
    <row r="303" spans="1:21">
      <c r="A303" s="55"/>
      <c r="B303" s="55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5"/>
      <c r="R303" s="198"/>
      <c r="S303" s="198"/>
      <c r="T303" s="198"/>
      <c r="U303" s="198"/>
    </row>
    <row r="304" spans="1:21">
      <c r="A304" s="55"/>
      <c r="B304" s="55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5"/>
      <c r="R304" s="198"/>
      <c r="S304" s="198"/>
      <c r="T304" s="198"/>
      <c r="U304" s="198"/>
    </row>
    <row r="305" spans="1:21">
      <c r="A305" s="55"/>
      <c r="B305" s="55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5"/>
      <c r="R305" s="198"/>
      <c r="S305" s="198"/>
      <c r="T305" s="198"/>
      <c r="U305" s="198"/>
    </row>
    <row r="306" spans="1:21">
      <c r="A306" s="55"/>
      <c r="B306" s="55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5"/>
      <c r="R306" s="198"/>
      <c r="S306" s="198"/>
      <c r="T306" s="198"/>
      <c r="U306" s="198"/>
    </row>
    <row r="307" spans="1:21">
      <c r="A307" s="55"/>
      <c r="B307" s="55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5"/>
      <c r="R307" s="198"/>
      <c r="S307" s="198"/>
      <c r="T307" s="198"/>
      <c r="U307" s="198"/>
    </row>
    <row r="308" spans="1:21">
      <c r="A308" s="55"/>
      <c r="B308" s="55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5"/>
      <c r="R308" s="198"/>
      <c r="S308" s="198"/>
      <c r="T308" s="198"/>
      <c r="U308" s="198"/>
    </row>
    <row r="309" spans="1:21">
      <c r="A309" s="55"/>
      <c r="B309" s="55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5"/>
      <c r="R309" s="198"/>
      <c r="S309" s="198"/>
      <c r="T309" s="198"/>
      <c r="U309" s="198"/>
    </row>
    <row r="310" spans="1:21">
      <c r="A310" s="55"/>
      <c r="B310" s="55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5"/>
      <c r="R310" s="198"/>
      <c r="S310" s="198"/>
      <c r="T310" s="198"/>
      <c r="U310" s="198"/>
    </row>
    <row r="311" spans="1:21">
      <c r="A311" s="55"/>
      <c r="B311" s="55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5"/>
      <c r="R311" s="198"/>
      <c r="S311" s="198"/>
      <c r="T311" s="198"/>
      <c r="U311" s="198"/>
    </row>
    <row r="312" spans="1:21">
      <c r="A312" s="55"/>
      <c r="B312" s="55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5"/>
      <c r="R312" s="198"/>
      <c r="S312" s="198"/>
      <c r="T312" s="198"/>
      <c r="U312" s="198"/>
    </row>
    <row r="313" spans="1:21">
      <c r="A313" s="55"/>
      <c r="B313" s="55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5"/>
      <c r="R313" s="198"/>
      <c r="S313" s="198"/>
      <c r="T313" s="198"/>
      <c r="U313" s="198"/>
    </row>
    <row r="314" spans="1:21">
      <c r="A314" s="55"/>
      <c r="B314" s="55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5"/>
      <c r="R314" s="198"/>
      <c r="S314" s="198"/>
      <c r="T314" s="198"/>
      <c r="U314" s="198"/>
    </row>
    <row r="315" spans="1:21">
      <c r="A315" s="55"/>
      <c r="B315" s="55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5"/>
      <c r="R315" s="198"/>
      <c r="S315" s="198"/>
      <c r="T315" s="198"/>
      <c r="U315" s="198"/>
    </row>
    <row r="316" spans="1:21">
      <c r="A316" s="55"/>
      <c r="B316" s="55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5"/>
      <c r="R316" s="198"/>
      <c r="S316" s="198"/>
      <c r="T316" s="198"/>
      <c r="U316" s="198"/>
    </row>
    <row r="317" spans="1:21">
      <c r="A317" s="55"/>
      <c r="B317" s="55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5"/>
      <c r="R317" s="198"/>
      <c r="S317" s="198"/>
      <c r="T317" s="198"/>
      <c r="U317" s="198"/>
    </row>
    <row r="318" spans="1:21">
      <c r="A318" s="55"/>
      <c r="B318" s="55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5"/>
      <c r="R318" s="198"/>
      <c r="S318" s="198"/>
      <c r="T318" s="198"/>
      <c r="U318" s="198"/>
    </row>
    <row r="319" spans="1:21">
      <c r="A319" s="55"/>
      <c r="B319" s="55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5"/>
      <c r="R319" s="198"/>
      <c r="S319" s="198"/>
      <c r="T319" s="198"/>
      <c r="U319" s="198"/>
    </row>
    <row r="320" spans="1:21">
      <c r="A320" s="55"/>
      <c r="B320" s="55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5"/>
      <c r="R320" s="198"/>
      <c r="S320" s="198"/>
      <c r="T320" s="198"/>
      <c r="U320" s="198"/>
    </row>
    <row r="321" spans="1:21">
      <c r="A321" s="55"/>
      <c r="B321" s="55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5"/>
      <c r="R321" s="198"/>
      <c r="S321" s="198"/>
      <c r="T321" s="198"/>
      <c r="U321" s="198"/>
    </row>
    <row r="322" spans="1:21">
      <c r="A322" s="55"/>
      <c r="B322" s="55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5"/>
      <c r="R322" s="198"/>
      <c r="S322" s="198"/>
      <c r="T322" s="198"/>
      <c r="U322" s="198"/>
    </row>
    <row r="323" spans="1:21">
      <c r="A323" s="55"/>
      <c r="B323" s="55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5"/>
      <c r="R323" s="198"/>
      <c r="S323" s="198"/>
      <c r="T323" s="198"/>
      <c r="U323" s="198"/>
    </row>
    <row r="324" spans="1:21">
      <c r="A324" s="55"/>
      <c r="B324" s="55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5"/>
      <c r="R324" s="198"/>
      <c r="S324" s="198"/>
      <c r="T324" s="198"/>
      <c r="U324" s="198"/>
    </row>
    <row r="325" spans="1:21">
      <c r="A325" s="55"/>
      <c r="B325" s="55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5"/>
      <c r="R325" s="198"/>
      <c r="S325" s="198"/>
      <c r="T325" s="198"/>
      <c r="U325" s="198"/>
    </row>
    <row r="326" spans="1:21">
      <c r="A326" s="55"/>
      <c r="B326" s="55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5"/>
      <c r="R326" s="198"/>
      <c r="S326" s="198"/>
      <c r="T326" s="198"/>
      <c r="U326" s="198"/>
    </row>
    <row r="327" spans="1:21">
      <c r="A327" s="55"/>
      <c r="B327" s="55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5"/>
      <c r="R327" s="198"/>
      <c r="S327" s="198"/>
      <c r="T327" s="198"/>
      <c r="U327" s="198"/>
    </row>
    <row r="328" spans="1:21">
      <c r="A328" s="55"/>
      <c r="B328" s="55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5"/>
      <c r="R328" s="198"/>
      <c r="S328" s="198"/>
      <c r="T328" s="198"/>
      <c r="U328" s="198"/>
    </row>
    <row r="329" spans="1:21">
      <c r="A329" s="55"/>
      <c r="B329" s="55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5"/>
      <c r="R329" s="198"/>
      <c r="S329" s="198"/>
      <c r="T329" s="198"/>
      <c r="U329" s="198"/>
    </row>
    <row r="330" spans="1:21">
      <c r="A330" s="55"/>
      <c r="B330" s="55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5"/>
      <c r="R330" s="198"/>
      <c r="S330" s="198"/>
      <c r="T330" s="198"/>
      <c r="U330" s="198"/>
    </row>
    <row r="331" spans="1:21">
      <c r="A331" s="55"/>
      <c r="B331" s="55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5"/>
      <c r="R331" s="198"/>
      <c r="S331" s="198"/>
      <c r="T331" s="198"/>
      <c r="U331" s="198"/>
    </row>
    <row r="332" spans="1:21">
      <c r="A332" s="55"/>
      <c r="B332" s="55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5"/>
      <c r="R332" s="198"/>
      <c r="S332" s="198"/>
      <c r="T332" s="198"/>
      <c r="U332" s="198"/>
    </row>
    <row r="333" spans="1:21">
      <c r="A333" s="55"/>
      <c r="B333" s="55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5"/>
      <c r="R333" s="198"/>
      <c r="S333" s="198"/>
      <c r="T333" s="198"/>
      <c r="U333" s="198"/>
    </row>
    <row r="334" spans="1:21">
      <c r="A334" s="55"/>
      <c r="B334" s="55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5"/>
      <c r="R334" s="198"/>
      <c r="S334" s="198"/>
      <c r="T334" s="198"/>
      <c r="U334" s="198"/>
    </row>
    <row r="335" spans="1:21">
      <c r="A335" s="55"/>
      <c r="B335" s="55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5"/>
      <c r="R335" s="198"/>
      <c r="S335" s="198"/>
      <c r="T335" s="198"/>
      <c r="U335" s="198"/>
    </row>
    <row r="336" spans="1:21">
      <c r="A336" s="55"/>
      <c r="B336" s="55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5"/>
      <c r="R336" s="198"/>
      <c r="S336" s="198"/>
      <c r="T336" s="198"/>
      <c r="U336" s="198"/>
    </row>
    <row r="337" spans="1:21">
      <c r="A337" s="55"/>
      <c r="B337" s="55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5"/>
      <c r="R337" s="198"/>
      <c r="S337" s="198"/>
      <c r="T337" s="198"/>
      <c r="U337" s="198"/>
    </row>
    <row r="338" spans="1:21">
      <c r="A338" s="55"/>
      <c r="B338" s="55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5"/>
      <c r="R338" s="198"/>
      <c r="S338" s="198"/>
      <c r="T338" s="198"/>
      <c r="U338" s="198"/>
    </row>
    <row r="339" spans="1:21">
      <c r="A339" s="55"/>
      <c r="B339" s="55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5"/>
      <c r="R339" s="198"/>
      <c r="S339" s="198"/>
      <c r="T339" s="198"/>
      <c r="U339" s="198"/>
    </row>
    <row r="340" spans="1:21">
      <c r="A340" s="55"/>
      <c r="B340" s="55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5"/>
      <c r="R340" s="198"/>
      <c r="S340" s="198"/>
      <c r="T340" s="198"/>
      <c r="U340" s="198"/>
    </row>
    <row r="341" spans="1:21">
      <c r="A341" s="55"/>
      <c r="B341" s="55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5"/>
      <c r="R341" s="198"/>
      <c r="S341" s="198"/>
      <c r="T341" s="198"/>
      <c r="U341" s="198"/>
    </row>
    <row r="342" spans="1:21">
      <c r="A342" s="55"/>
      <c r="B342" s="55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5"/>
      <c r="R342" s="198"/>
      <c r="S342" s="198"/>
      <c r="T342" s="198"/>
      <c r="U342" s="198"/>
    </row>
    <row r="343" spans="1:21">
      <c r="A343" s="55"/>
      <c r="B343" s="55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5"/>
      <c r="R343" s="198"/>
      <c r="S343" s="198"/>
      <c r="T343" s="198"/>
      <c r="U343" s="198"/>
    </row>
    <row r="344" spans="1:21">
      <c r="A344" s="55"/>
      <c r="B344" s="55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5"/>
      <c r="R344" s="198"/>
      <c r="S344" s="198"/>
      <c r="T344" s="198"/>
      <c r="U344" s="198"/>
    </row>
    <row r="345" spans="1:21">
      <c r="A345" s="55"/>
      <c r="B345" s="55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5"/>
      <c r="R345" s="198"/>
      <c r="S345" s="198"/>
      <c r="T345" s="198"/>
      <c r="U345" s="198"/>
    </row>
    <row r="346" spans="1:21">
      <c r="A346" s="55"/>
      <c r="B346" s="55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5"/>
      <c r="R346" s="198"/>
      <c r="S346" s="198"/>
      <c r="T346" s="198"/>
      <c r="U346" s="198"/>
    </row>
    <row r="347" spans="1:21">
      <c r="A347" s="55"/>
      <c r="B347" s="55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5"/>
      <c r="R347" s="198"/>
      <c r="S347" s="198"/>
      <c r="T347" s="198"/>
      <c r="U347" s="198"/>
    </row>
    <row r="348" spans="1:21">
      <c r="A348" s="55"/>
      <c r="B348" s="55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5"/>
      <c r="R348" s="198"/>
      <c r="S348" s="198"/>
      <c r="T348" s="198"/>
      <c r="U348" s="198"/>
    </row>
    <row r="349" spans="1:21">
      <c r="A349" s="55"/>
      <c r="B349" s="55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5"/>
      <c r="R349" s="198"/>
      <c r="S349" s="198"/>
      <c r="T349" s="198"/>
      <c r="U349" s="198"/>
    </row>
    <row r="350" spans="1:21">
      <c r="A350" s="55"/>
      <c r="B350" s="55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5"/>
      <c r="R350" s="198"/>
      <c r="S350" s="198"/>
      <c r="T350" s="198"/>
      <c r="U350" s="198"/>
    </row>
    <row r="351" spans="1:21">
      <c r="A351" s="55"/>
      <c r="B351" s="55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5"/>
      <c r="R351" s="198"/>
      <c r="S351" s="198"/>
      <c r="T351" s="198"/>
      <c r="U351" s="198"/>
    </row>
    <row r="352" spans="1:21">
      <c r="A352" s="55"/>
      <c r="B352" s="55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5"/>
      <c r="R352" s="198"/>
      <c r="S352" s="198"/>
      <c r="T352" s="198"/>
      <c r="U352" s="198"/>
    </row>
    <row r="353" spans="1:21">
      <c r="A353" s="55"/>
      <c r="B353" s="55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5"/>
      <c r="R353" s="198"/>
      <c r="S353" s="198"/>
      <c r="T353" s="198"/>
      <c r="U353" s="198"/>
    </row>
    <row r="354" spans="1:21">
      <c r="A354" s="55"/>
      <c r="B354" s="55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5"/>
      <c r="R354" s="198"/>
      <c r="S354" s="198"/>
      <c r="T354" s="198"/>
      <c r="U354" s="198"/>
    </row>
    <row r="355" spans="1:21">
      <c r="A355" s="55"/>
      <c r="B355" s="55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5"/>
      <c r="R355" s="198"/>
      <c r="S355" s="198"/>
      <c r="T355" s="198"/>
      <c r="U355" s="198"/>
    </row>
    <row r="356" spans="1:21">
      <c r="A356" s="55"/>
      <c r="B356" s="55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5"/>
      <c r="R356" s="198"/>
      <c r="S356" s="198"/>
      <c r="T356" s="198"/>
      <c r="U356" s="198"/>
    </row>
    <row r="357" spans="1:21">
      <c r="A357" s="55"/>
      <c r="B357" s="55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5"/>
      <c r="R357" s="198"/>
      <c r="S357" s="198"/>
      <c r="T357" s="198"/>
      <c r="U357" s="198"/>
    </row>
    <row r="358" spans="1:21">
      <c r="A358" s="55"/>
      <c r="B358" s="55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5"/>
      <c r="R358" s="198"/>
      <c r="S358" s="198"/>
      <c r="T358" s="198"/>
      <c r="U358" s="198"/>
    </row>
    <row r="359" spans="1:21">
      <c r="A359" s="55"/>
      <c r="B359" s="55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5"/>
      <c r="R359" s="198"/>
      <c r="S359" s="198"/>
      <c r="T359" s="198"/>
      <c r="U359" s="198"/>
    </row>
    <row r="360" spans="1:21">
      <c r="A360" s="55"/>
      <c r="B360" s="55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5"/>
      <c r="R360" s="198"/>
      <c r="S360" s="198"/>
      <c r="T360" s="198"/>
      <c r="U360" s="198"/>
    </row>
    <row r="361" spans="1:21">
      <c r="A361" s="55"/>
      <c r="B361" s="55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5"/>
      <c r="R361" s="198"/>
      <c r="S361" s="198"/>
      <c r="T361" s="198"/>
      <c r="U361" s="198"/>
    </row>
    <row r="362" spans="1:21">
      <c r="A362" s="55"/>
      <c r="B362" s="55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5"/>
      <c r="R362" s="198"/>
      <c r="S362" s="198"/>
      <c r="T362" s="198"/>
      <c r="U362" s="198"/>
    </row>
    <row r="363" spans="1:21">
      <c r="A363" s="55"/>
      <c r="B363" s="55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5"/>
      <c r="R363" s="198"/>
      <c r="S363" s="198"/>
      <c r="T363" s="198"/>
      <c r="U363" s="198"/>
    </row>
    <row r="364" spans="1:21">
      <c r="A364" s="55"/>
      <c r="B364" s="55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5"/>
      <c r="R364" s="198"/>
      <c r="S364" s="198"/>
      <c r="T364" s="198"/>
      <c r="U364" s="198"/>
    </row>
    <row r="365" spans="1:21">
      <c r="A365" s="55"/>
      <c r="B365" s="55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5"/>
      <c r="R365" s="198"/>
      <c r="S365" s="198"/>
      <c r="T365" s="198"/>
      <c r="U365" s="198"/>
    </row>
    <row r="366" spans="1:21">
      <c r="A366" s="55"/>
      <c r="B366" s="55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5"/>
      <c r="R366" s="198"/>
      <c r="S366" s="198"/>
      <c r="T366" s="198"/>
      <c r="U366" s="198"/>
    </row>
    <row r="367" spans="1:21">
      <c r="A367" s="55"/>
      <c r="B367" s="55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5"/>
      <c r="R367" s="198"/>
      <c r="S367" s="198"/>
      <c r="T367" s="198"/>
      <c r="U367" s="198"/>
    </row>
    <row r="368" spans="1:21">
      <c r="A368" s="55"/>
      <c r="B368" s="55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5"/>
      <c r="R368" s="198"/>
      <c r="S368" s="198"/>
      <c r="T368" s="198"/>
      <c r="U368" s="198"/>
    </row>
    <row r="369" spans="1:21">
      <c r="A369" s="55"/>
      <c r="B369" s="55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5"/>
      <c r="R369" s="198"/>
      <c r="S369" s="198"/>
      <c r="T369" s="198"/>
      <c r="U369" s="198"/>
    </row>
    <row r="370" spans="1:21">
      <c r="A370" s="55"/>
      <c r="B370" s="55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5"/>
      <c r="R370" s="198"/>
      <c r="S370" s="198"/>
      <c r="T370" s="198"/>
      <c r="U370" s="198"/>
    </row>
    <row r="371" spans="1:21">
      <c r="A371" s="55"/>
      <c r="B371" s="55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5"/>
      <c r="R371" s="198"/>
      <c r="S371" s="198"/>
      <c r="T371" s="198"/>
      <c r="U371" s="198"/>
    </row>
    <row r="372" spans="1:21">
      <c r="A372" s="55"/>
      <c r="B372" s="55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5"/>
      <c r="R372" s="198"/>
      <c r="S372" s="198"/>
      <c r="T372" s="198"/>
      <c r="U372" s="198"/>
    </row>
    <row r="373" spans="1:21">
      <c r="A373" s="55"/>
      <c r="B373" s="55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5"/>
      <c r="R373" s="198"/>
      <c r="S373" s="198"/>
      <c r="T373" s="198"/>
      <c r="U373" s="198"/>
    </row>
    <row r="374" spans="1:21">
      <c r="A374" s="55"/>
      <c r="B374" s="55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5"/>
      <c r="R374" s="198"/>
      <c r="S374" s="198"/>
      <c r="T374" s="198"/>
      <c r="U374" s="198"/>
    </row>
    <row r="375" spans="1:21">
      <c r="A375" s="55"/>
      <c r="B375" s="55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5"/>
      <c r="R375" s="198"/>
      <c r="S375" s="198"/>
      <c r="T375" s="198"/>
      <c r="U375" s="198"/>
    </row>
    <row r="376" spans="1:21">
      <c r="A376" s="55"/>
      <c r="B376" s="55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5"/>
      <c r="R376" s="198"/>
      <c r="S376" s="198"/>
      <c r="T376" s="198"/>
      <c r="U376" s="198"/>
    </row>
    <row r="377" spans="1:21">
      <c r="A377" s="55"/>
      <c r="B377" s="55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5"/>
      <c r="R377" s="198"/>
      <c r="S377" s="198"/>
      <c r="T377" s="198"/>
      <c r="U377" s="198"/>
    </row>
    <row r="378" spans="1:21">
      <c r="A378" s="55"/>
      <c r="B378" s="55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5"/>
      <c r="R378" s="198"/>
      <c r="S378" s="198"/>
      <c r="T378" s="198"/>
      <c r="U378" s="198"/>
    </row>
    <row r="379" spans="1:21">
      <c r="A379" s="55"/>
      <c r="B379" s="55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5"/>
      <c r="R379" s="198"/>
      <c r="S379" s="198"/>
      <c r="T379" s="198"/>
      <c r="U379" s="198"/>
    </row>
    <row r="380" spans="1:21">
      <c r="A380" s="55"/>
      <c r="B380" s="55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5"/>
      <c r="R380" s="198"/>
      <c r="S380" s="198"/>
      <c r="T380" s="198"/>
      <c r="U380" s="198"/>
    </row>
    <row r="381" spans="1:21">
      <c r="A381" s="55"/>
      <c r="B381" s="55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5"/>
      <c r="R381" s="198"/>
      <c r="S381" s="198"/>
      <c r="T381" s="198"/>
      <c r="U381" s="198"/>
    </row>
    <row r="382" spans="1:21">
      <c r="A382" s="55"/>
      <c r="B382" s="55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5"/>
      <c r="R382" s="198"/>
      <c r="S382" s="198"/>
      <c r="T382" s="198"/>
      <c r="U382" s="198"/>
    </row>
    <row r="383" spans="1:21">
      <c r="A383" s="55"/>
      <c r="B383" s="55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5"/>
      <c r="R383" s="198"/>
      <c r="S383" s="198"/>
      <c r="T383" s="198"/>
      <c r="U383" s="198"/>
    </row>
    <row r="384" spans="1:21">
      <c r="A384" s="55"/>
      <c r="B384" s="55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5"/>
      <c r="R384" s="198"/>
      <c r="S384" s="198"/>
      <c r="T384" s="198"/>
      <c r="U384" s="198"/>
    </row>
    <row r="385" spans="1:21">
      <c r="A385" s="55"/>
      <c r="B385" s="55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5"/>
      <c r="R385" s="198"/>
      <c r="S385" s="198"/>
      <c r="T385" s="198"/>
      <c r="U385" s="198"/>
    </row>
    <row r="386" spans="1:21">
      <c r="A386" s="55"/>
      <c r="B386" s="55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5"/>
      <c r="R386" s="198"/>
      <c r="S386" s="198"/>
      <c r="T386" s="198"/>
      <c r="U386" s="198"/>
    </row>
    <row r="387" spans="1:21">
      <c r="A387" s="55"/>
      <c r="B387" s="55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5"/>
      <c r="R387" s="198"/>
      <c r="S387" s="198"/>
      <c r="T387" s="198"/>
      <c r="U387" s="198"/>
    </row>
    <row r="388" spans="1:21">
      <c r="A388" s="55"/>
      <c r="B388" s="55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5"/>
      <c r="R388" s="198"/>
      <c r="S388" s="198"/>
      <c r="T388" s="198"/>
      <c r="U388" s="198"/>
    </row>
    <row r="389" spans="1:21">
      <c r="A389" s="55"/>
      <c r="B389" s="55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5"/>
      <c r="R389" s="198"/>
      <c r="S389" s="198"/>
      <c r="T389" s="198"/>
      <c r="U389" s="198"/>
    </row>
    <row r="390" spans="1:21">
      <c r="A390" s="55"/>
      <c r="B390" s="55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5"/>
      <c r="R390" s="198"/>
      <c r="S390" s="198"/>
      <c r="T390" s="198"/>
      <c r="U390" s="198"/>
    </row>
    <row r="391" spans="1:21">
      <c r="A391" s="55"/>
      <c r="B391" s="55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5"/>
      <c r="R391" s="198"/>
      <c r="S391" s="198"/>
      <c r="T391" s="198"/>
      <c r="U391" s="198"/>
    </row>
    <row r="392" spans="1:21">
      <c r="A392" s="55"/>
      <c r="B392" s="55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5"/>
      <c r="R392" s="198"/>
      <c r="S392" s="198"/>
      <c r="T392" s="198"/>
      <c r="U392" s="198"/>
    </row>
    <row r="393" spans="1:21">
      <c r="A393" s="55"/>
      <c r="B393" s="55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5"/>
      <c r="R393" s="198"/>
      <c r="S393" s="198"/>
      <c r="T393" s="198"/>
      <c r="U393" s="198"/>
    </row>
    <row r="394" spans="1:21">
      <c r="A394" s="55"/>
      <c r="B394" s="55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5"/>
      <c r="R394" s="198"/>
      <c r="S394" s="198"/>
      <c r="T394" s="198"/>
      <c r="U394" s="198"/>
    </row>
    <row r="395" spans="1:21">
      <c r="A395" s="55"/>
      <c r="B395" s="55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5"/>
      <c r="R395" s="198"/>
      <c r="S395" s="198"/>
      <c r="T395" s="198"/>
      <c r="U395" s="198"/>
    </row>
    <row r="396" spans="1:21">
      <c r="A396" s="55"/>
      <c r="B396" s="55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5"/>
      <c r="R396" s="198"/>
      <c r="S396" s="198"/>
      <c r="T396" s="198"/>
      <c r="U396" s="198"/>
    </row>
    <row r="397" spans="1:21">
      <c r="A397" s="55"/>
      <c r="B397" s="55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5"/>
      <c r="R397" s="198"/>
      <c r="S397" s="198"/>
      <c r="T397" s="198"/>
      <c r="U397" s="198"/>
    </row>
    <row r="398" spans="1:21">
      <c r="A398" s="55"/>
      <c r="B398" s="55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5"/>
      <c r="R398" s="198"/>
      <c r="S398" s="198"/>
      <c r="T398" s="198"/>
      <c r="U398" s="198"/>
    </row>
    <row r="399" spans="1:21">
      <c r="A399" s="55"/>
      <c r="B399" s="55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5"/>
      <c r="R399" s="198"/>
      <c r="S399" s="198"/>
      <c r="T399" s="198"/>
      <c r="U399" s="198"/>
    </row>
    <row r="400" spans="1:21">
      <c r="A400" s="55"/>
      <c r="B400" s="55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5"/>
      <c r="R400" s="198"/>
      <c r="S400" s="198"/>
      <c r="T400" s="198"/>
      <c r="U400" s="198"/>
    </row>
    <row r="401" spans="1:21">
      <c r="A401" s="55"/>
      <c r="B401" s="55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5"/>
      <c r="R401" s="198"/>
      <c r="S401" s="198"/>
      <c r="T401" s="198"/>
      <c r="U401" s="198"/>
    </row>
    <row r="402" spans="1:21">
      <c r="A402" s="55"/>
      <c r="B402" s="55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5"/>
      <c r="R402" s="198"/>
      <c r="S402" s="198"/>
      <c r="T402" s="198"/>
      <c r="U402" s="198"/>
    </row>
    <row r="403" spans="1:21">
      <c r="A403" s="55"/>
      <c r="B403" s="55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5"/>
      <c r="R403" s="198"/>
      <c r="S403" s="198"/>
      <c r="T403" s="198"/>
      <c r="U403" s="198"/>
    </row>
    <row r="404" spans="1:21">
      <c r="A404" s="55"/>
      <c r="B404" s="55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5"/>
      <c r="R404" s="198"/>
      <c r="S404" s="198"/>
      <c r="T404" s="198"/>
      <c r="U404" s="198"/>
    </row>
    <row r="405" spans="1:21">
      <c r="A405" s="55"/>
      <c r="B405" s="55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5"/>
      <c r="R405" s="198"/>
      <c r="S405" s="198"/>
      <c r="T405" s="198"/>
      <c r="U405" s="198"/>
    </row>
    <row r="406" spans="1:21">
      <c r="A406" s="55"/>
      <c r="B406" s="55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5"/>
      <c r="R406" s="198"/>
      <c r="S406" s="198"/>
      <c r="T406" s="198"/>
      <c r="U406" s="198"/>
    </row>
    <row r="407" spans="1:21">
      <c r="A407" s="55"/>
      <c r="B407" s="55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5"/>
      <c r="R407" s="198"/>
      <c r="S407" s="198"/>
      <c r="T407" s="198"/>
      <c r="U407" s="198"/>
    </row>
    <row r="408" spans="1:21">
      <c r="A408" s="55"/>
      <c r="B408" s="55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5"/>
      <c r="R408" s="198"/>
      <c r="S408" s="198"/>
      <c r="T408" s="198"/>
      <c r="U408" s="198"/>
    </row>
    <row r="409" spans="1:21">
      <c r="A409" s="55"/>
      <c r="B409" s="55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5"/>
      <c r="R409" s="198"/>
      <c r="S409" s="198"/>
      <c r="T409" s="198"/>
      <c r="U409" s="198"/>
    </row>
    <row r="410" spans="1:21">
      <c r="A410" s="55"/>
      <c r="B410" s="55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5"/>
      <c r="R410" s="198"/>
      <c r="S410" s="198"/>
      <c r="T410" s="198"/>
      <c r="U410" s="198"/>
    </row>
    <row r="411" spans="1:21">
      <c r="A411" s="55"/>
      <c r="B411" s="55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5"/>
      <c r="R411" s="198"/>
      <c r="S411" s="198"/>
      <c r="T411" s="198"/>
      <c r="U411" s="198"/>
    </row>
    <row r="412" spans="1:21">
      <c r="A412" s="55"/>
      <c r="B412" s="55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5"/>
      <c r="R412" s="198"/>
      <c r="S412" s="198"/>
      <c r="T412" s="198"/>
      <c r="U412" s="198"/>
    </row>
    <row r="413" spans="1:21">
      <c r="A413" s="55"/>
      <c r="B413" s="55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5"/>
      <c r="R413" s="198"/>
      <c r="S413" s="198"/>
      <c r="T413" s="198"/>
      <c r="U413" s="198"/>
    </row>
    <row r="414" spans="1:21">
      <c r="A414" s="55"/>
      <c r="B414" s="55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5"/>
      <c r="R414" s="198"/>
      <c r="S414" s="198"/>
      <c r="T414" s="198"/>
      <c r="U414" s="198"/>
    </row>
    <row r="415" spans="1:21">
      <c r="A415" s="55"/>
      <c r="B415" s="55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5"/>
      <c r="R415" s="198"/>
      <c r="S415" s="198"/>
      <c r="T415" s="198"/>
      <c r="U415" s="198"/>
    </row>
    <row r="416" spans="1:21">
      <c r="A416" s="55"/>
      <c r="B416" s="55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5"/>
      <c r="R416" s="198"/>
      <c r="S416" s="198"/>
      <c r="T416" s="198"/>
      <c r="U416" s="198"/>
    </row>
    <row r="417" spans="1:21">
      <c r="A417" s="55"/>
      <c r="B417" s="55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5"/>
      <c r="R417" s="198"/>
      <c r="S417" s="198"/>
      <c r="T417" s="198"/>
      <c r="U417" s="198"/>
    </row>
    <row r="418" spans="1:21">
      <c r="A418" s="55"/>
      <c r="B418" s="55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5"/>
      <c r="R418" s="198"/>
      <c r="S418" s="198"/>
      <c r="T418" s="198"/>
      <c r="U418" s="198"/>
    </row>
    <row r="419" spans="1:21">
      <c r="A419" s="55"/>
      <c r="B419" s="55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5"/>
      <c r="R419" s="198"/>
      <c r="S419" s="198"/>
      <c r="T419" s="198"/>
      <c r="U419" s="198"/>
    </row>
    <row r="420" spans="1:21">
      <c r="A420" s="55"/>
      <c r="B420" s="55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5"/>
      <c r="R420" s="198"/>
      <c r="S420" s="198"/>
      <c r="T420" s="198"/>
      <c r="U420" s="198"/>
    </row>
    <row r="421" spans="1:21">
      <c r="A421" s="55"/>
      <c r="B421" s="55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5"/>
      <c r="R421" s="198"/>
      <c r="S421" s="198"/>
      <c r="T421" s="198"/>
      <c r="U421" s="198"/>
    </row>
    <row r="422" spans="1:21">
      <c r="A422" s="55"/>
      <c r="B422" s="55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5"/>
      <c r="R422" s="198"/>
      <c r="S422" s="198"/>
      <c r="T422" s="198"/>
      <c r="U422" s="198"/>
    </row>
    <row r="423" spans="1:21">
      <c r="A423" s="55"/>
      <c r="B423" s="55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5"/>
      <c r="R423" s="198"/>
      <c r="S423" s="198"/>
      <c r="T423" s="198"/>
      <c r="U423" s="198"/>
    </row>
    <row r="424" spans="1:21">
      <c r="A424" s="55"/>
      <c r="B424" s="55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5"/>
      <c r="R424" s="198"/>
      <c r="S424" s="198"/>
      <c r="T424" s="198"/>
      <c r="U424" s="198"/>
    </row>
    <row r="425" spans="1:21">
      <c r="A425" s="55"/>
      <c r="B425" s="55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5"/>
      <c r="R425" s="198"/>
      <c r="S425" s="198"/>
      <c r="T425" s="198"/>
      <c r="U425" s="198"/>
    </row>
    <row r="426" spans="1:21">
      <c r="A426" s="55"/>
      <c r="B426" s="55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5"/>
      <c r="R426" s="198"/>
      <c r="S426" s="198"/>
      <c r="T426" s="198"/>
      <c r="U426" s="198"/>
    </row>
    <row r="427" spans="1:21">
      <c r="A427" s="55"/>
      <c r="B427" s="55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5"/>
      <c r="R427" s="198"/>
      <c r="S427" s="198"/>
      <c r="T427" s="198"/>
      <c r="U427" s="198"/>
    </row>
    <row r="428" spans="1:21">
      <c r="A428" s="55"/>
      <c r="B428" s="55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5"/>
      <c r="R428" s="198"/>
      <c r="S428" s="198"/>
      <c r="T428" s="198"/>
      <c r="U428" s="198"/>
    </row>
    <row r="429" spans="1:21">
      <c r="A429" s="55"/>
      <c r="B429" s="55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5"/>
      <c r="R429" s="198"/>
      <c r="S429" s="198"/>
      <c r="T429" s="198"/>
      <c r="U429" s="198"/>
    </row>
    <row r="430" spans="1:21">
      <c r="A430" s="55"/>
      <c r="B430" s="55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5"/>
      <c r="R430" s="198"/>
      <c r="S430" s="198"/>
      <c r="T430" s="198"/>
      <c r="U430" s="198"/>
    </row>
    <row r="431" spans="1:21">
      <c r="A431" s="55"/>
      <c r="B431" s="55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5"/>
      <c r="R431" s="198"/>
      <c r="S431" s="198"/>
      <c r="T431" s="198"/>
      <c r="U431" s="198"/>
    </row>
    <row r="432" spans="1:21">
      <c r="A432" s="55"/>
      <c r="B432" s="55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5"/>
      <c r="R432" s="198"/>
      <c r="S432" s="198"/>
      <c r="T432" s="198"/>
      <c r="U432" s="198"/>
    </row>
    <row r="433" spans="1:21">
      <c r="A433" s="55"/>
      <c r="B433" s="55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5"/>
      <c r="R433" s="198"/>
      <c r="S433" s="198"/>
      <c r="T433" s="198"/>
      <c r="U433" s="198"/>
    </row>
    <row r="434" spans="1:21">
      <c r="A434" s="55"/>
      <c r="B434" s="55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5"/>
      <c r="R434" s="198"/>
      <c r="S434" s="198"/>
      <c r="T434" s="198"/>
      <c r="U434" s="198"/>
    </row>
    <row r="435" spans="1:21">
      <c r="A435" s="55"/>
      <c r="B435" s="55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5"/>
      <c r="R435" s="198"/>
      <c r="S435" s="198"/>
      <c r="T435" s="198"/>
      <c r="U435" s="198"/>
    </row>
    <row r="436" spans="1:21">
      <c r="A436" s="55"/>
      <c r="B436" s="55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5"/>
      <c r="R436" s="198"/>
      <c r="S436" s="198"/>
      <c r="T436" s="198"/>
      <c r="U436" s="198"/>
    </row>
    <row r="437" spans="1:21">
      <c r="A437" s="55"/>
      <c r="B437" s="55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5"/>
      <c r="R437" s="198"/>
      <c r="S437" s="198"/>
      <c r="T437" s="198"/>
      <c r="U437" s="198"/>
    </row>
    <row r="438" spans="1:21">
      <c r="A438" s="55"/>
      <c r="B438" s="55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5"/>
      <c r="R438" s="198"/>
      <c r="S438" s="198"/>
      <c r="T438" s="198"/>
      <c r="U438" s="198"/>
    </row>
    <row r="439" spans="1:21">
      <c r="A439" s="55"/>
      <c r="B439" s="55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5"/>
      <c r="R439" s="198"/>
      <c r="S439" s="198"/>
      <c r="T439" s="198"/>
      <c r="U439" s="198"/>
    </row>
    <row r="440" spans="1:21">
      <c r="A440" s="55"/>
      <c r="B440" s="55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5"/>
      <c r="R440" s="198"/>
      <c r="S440" s="198"/>
      <c r="T440" s="198"/>
      <c r="U440" s="198"/>
    </row>
    <row r="441" spans="1:21">
      <c r="A441" s="55"/>
      <c r="B441" s="55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5"/>
      <c r="R441" s="198"/>
      <c r="S441" s="198"/>
      <c r="T441" s="198"/>
      <c r="U441" s="198"/>
    </row>
    <row r="442" spans="1:21">
      <c r="A442" s="55"/>
      <c r="B442" s="55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5"/>
      <c r="R442" s="198"/>
      <c r="S442" s="198"/>
      <c r="T442" s="198"/>
      <c r="U442" s="198"/>
    </row>
    <row r="443" spans="1:21">
      <c r="A443" s="55"/>
      <c r="B443" s="55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5"/>
      <c r="R443" s="198"/>
      <c r="S443" s="198"/>
      <c r="T443" s="198"/>
      <c r="U443" s="198"/>
    </row>
    <row r="444" spans="1:21">
      <c r="A444" s="55"/>
      <c r="B444" s="55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5"/>
      <c r="R444" s="198"/>
      <c r="S444" s="198"/>
      <c r="T444" s="198"/>
      <c r="U444" s="198"/>
    </row>
    <row r="445" spans="1:21">
      <c r="A445" s="55"/>
      <c r="B445" s="55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5"/>
      <c r="R445" s="198"/>
      <c r="S445" s="198"/>
      <c r="T445" s="198"/>
      <c r="U445" s="198"/>
    </row>
    <row r="446" spans="1:21">
      <c r="A446" s="55"/>
      <c r="B446" s="55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5"/>
      <c r="R446" s="198"/>
      <c r="S446" s="198"/>
      <c r="T446" s="198"/>
      <c r="U446" s="198"/>
    </row>
    <row r="447" spans="1:21">
      <c r="A447" s="55"/>
      <c r="B447" s="55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5"/>
      <c r="R447" s="198"/>
      <c r="S447" s="198"/>
      <c r="T447" s="198"/>
      <c r="U447" s="198"/>
    </row>
    <row r="448" spans="1:21">
      <c r="A448" s="55"/>
      <c r="B448" s="55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5"/>
      <c r="R448" s="198"/>
      <c r="S448" s="198"/>
      <c r="T448" s="198"/>
      <c r="U448" s="198"/>
    </row>
    <row r="449" spans="1:21">
      <c r="A449" s="55"/>
      <c r="B449" s="55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5"/>
      <c r="R449" s="198"/>
      <c r="S449" s="198"/>
      <c r="T449" s="198"/>
      <c r="U449" s="198"/>
    </row>
    <row r="450" spans="1:21">
      <c r="A450" s="55"/>
      <c r="B450" s="55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5"/>
      <c r="R450" s="198"/>
      <c r="S450" s="198"/>
      <c r="T450" s="198"/>
      <c r="U450" s="198"/>
    </row>
    <row r="451" spans="1:21">
      <c r="A451" s="55"/>
      <c r="B451" s="55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5"/>
      <c r="R451" s="198"/>
      <c r="S451" s="198"/>
      <c r="T451" s="198"/>
      <c r="U451" s="198"/>
    </row>
    <row r="452" spans="1:21">
      <c r="A452" s="55"/>
      <c r="B452" s="55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5"/>
      <c r="R452" s="198"/>
      <c r="S452" s="198"/>
      <c r="T452" s="198"/>
      <c r="U452" s="198"/>
    </row>
    <row r="453" spans="1:21">
      <c r="A453" s="55"/>
      <c r="B453" s="55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5"/>
      <c r="R453" s="198"/>
      <c r="S453" s="198"/>
      <c r="T453" s="198"/>
      <c r="U453" s="198"/>
    </row>
    <row r="454" spans="1:21">
      <c r="A454" s="55"/>
      <c r="B454" s="55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5"/>
      <c r="R454" s="198"/>
      <c r="S454" s="198"/>
      <c r="T454" s="198"/>
      <c r="U454" s="198"/>
    </row>
    <row r="455" spans="1:21">
      <c r="A455" s="55"/>
      <c r="B455" s="55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5"/>
      <c r="R455" s="198"/>
      <c r="S455" s="198"/>
      <c r="T455" s="198"/>
      <c r="U455" s="198"/>
    </row>
    <row r="456" spans="1:21">
      <c r="A456" s="55"/>
      <c r="B456" s="55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5"/>
      <c r="R456" s="198"/>
      <c r="S456" s="198"/>
      <c r="T456" s="198"/>
      <c r="U456" s="198"/>
    </row>
    <row r="457" spans="1:21">
      <c r="A457" s="55"/>
      <c r="B457" s="55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5"/>
      <c r="R457" s="198"/>
      <c r="S457" s="198"/>
      <c r="T457" s="198"/>
      <c r="U457" s="198"/>
    </row>
    <row r="458" spans="1:21">
      <c r="A458" s="55"/>
      <c r="B458" s="55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5"/>
      <c r="R458" s="198"/>
      <c r="S458" s="198"/>
      <c r="T458" s="198"/>
      <c r="U458" s="198"/>
    </row>
    <row r="459" spans="1:21">
      <c r="A459" s="55"/>
      <c r="B459" s="55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5"/>
      <c r="R459" s="198"/>
      <c r="S459" s="198"/>
      <c r="T459" s="198"/>
      <c r="U459" s="198"/>
    </row>
    <row r="460" spans="1:21">
      <c r="A460" s="55"/>
      <c r="B460" s="55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5"/>
      <c r="R460" s="198"/>
      <c r="S460" s="198"/>
      <c r="T460" s="198"/>
      <c r="U460" s="198"/>
    </row>
    <row r="461" spans="1:21">
      <c r="A461" s="55"/>
      <c r="B461" s="55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5"/>
      <c r="R461" s="198"/>
      <c r="S461" s="198"/>
      <c r="T461" s="198"/>
      <c r="U461" s="198"/>
    </row>
    <row r="462" spans="1:21">
      <c r="A462" s="55"/>
      <c r="B462" s="55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5"/>
      <c r="R462" s="198"/>
      <c r="S462" s="198"/>
      <c r="T462" s="198"/>
      <c r="U462" s="198"/>
    </row>
    <row r="463" spans="1:21">
      <c r="A463" s="55"/>
      <c r="B463" s="55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5"/>
      <c r="R463" s="198"/>
      <c r="S463" s="198"/>
      <c r="T463" s="198"/>
      <c r="U463" s="198"/>
    </row>
    <row r="464" spans="1:21">
      <c r="A464" s="55"/>
      <c r="B464" s="55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5"/>
      <c r="R464" s="198"/>
      <c r="S464" s="198"/>
      <c r="T464" s="198"/>
      <c r="U464" s="198"/>
    </row>
    <row r="465" spans="1:21">
      <c r="A465" s="55"/>
      <c r="B465" s="55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5"/>
      <c r="R465" s="198"/>
      <c r="S465" s="198"/>
      <c r="T465" s="198"/>
      <c r="U465" s="198"/>
    </row>
    <row r="466" spans="1:21">
      <c r="A466" s="55"/>
      <c r="B466" s="55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5"/>
      <c r="R466" s="198"/>
      <c r="S466" s="198"/>
      <c r="T466" s="198"/>
      <c r="U466" s="198"/>
    </row>
    <row r="467" spans="1:21">
      <c r="A467" s="55"/>
      <c r="B467" s="55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5"/>
      <c r="R467" s="198"/>
      <c r="S467" s="198"/>
      <c r="T467" s="198"/>
      <c r="U467" s="198"/>
    </row>
    <row r="468" spans="1:21">
      <c r="A468" s="55"/>
      <c r="B468" s="55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5"/>
      <c r="R468" s="198"/>
      <c r="S468" s="198"/>
      <c r="T468" s="198"/>
      <c r="U468" s="198"/>
    </row>
    <row r="469" spans="1:21">
      <c r="A469" s="55"/>
      <c r="B469" s="55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5"/>
      <c r="R469" s="198"/>
      <c r="S469" s="198"/>
      <c r="T469" s="198"/>
      <c r="U469" s="198"/>
    </row>
    <row r="470" spans="1:21">
      <c r="A470" s="55"/>
      <c r="B470" s="55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5"/>
      <c r="R470" s="198"/>
      <c r="S470" s="198"/>
      <c r="T470" s="198"/>
      <c r="U470" s="198"/>
    </row>
    <row r="471" spans="1:21">
      <c r="A471" s="55"/>
      <c r="B471" s="55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5"/>
      <c r="R471" s="198"/>
      <c r="S471" s="198"/>
      <c r="T471" s="198"/>
      <c r="U471" s="198"/>
    </row>
    <row r="472" spans="1:21">
      <c r="A472" s="55"/>
      <c r="B472" s="55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5"/>
      <c r="R472" s="198"/>
      <c r="S472" s="198"/>
      <c r="T472" s="198"/>
      <c r="U472" s="198"/>
    </row>
    <row r="473" spans="1:21">
      <c r="A473" s="55"/>
      <c r="B473" s="55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5"/>
      <c r="R473" s="198"/>
      <c r="S473" s="198"/>
      <c r="T473" s="198"/>
      <c r="U473" s="198"/>
    </row>
    <row r="474" spans="1:21">
      <c r="A474" s="55"/>
      <c r="B474" s="55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5"/>
      <c r="R474" s="198"/>
      <c r="S474" s="198"/>
      <c r="T474" s="198"/>
      <c r="U474" s="198"/>
    </row>
    <row r="475" spans="1:21">
      <c r="A475" s="55"/>
      <c r="B475" s="55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5"/>
      <c r="R475" s="198"/>
      <c r="S475" s="198"/>
      <c r="T475" s="198"/>
      <c r="U475" s="198"/>
    </row>
    <row r="476" spans="1:21">
      <c r="A476" s="55"/>
      <c r="B476" s="55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5"/>
      <c r="R476" s="198"/>
      <c r="S476" s="198"/>
      <c r="T476" s="198"/>
      <c r="U476" s="198"/>
    </row>
    <row r="477" spans="1:21">
      <c r="A477" s="55"/>
      <c r="B477" s="55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5"/>
      <c r="R477" s="198"/>
      <c r="S477" s="198"/>
      <c r="T477" s="198"/>
      <c r="U477" s="198"/>
    </row>
    <row r="478" spans="1:21">
      <c r="A478" s="55"/>
      <c r="B478" s="55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5"/>
      <c r="R478" s="198"/>
      <c r="S478" s="198"/>
      <c r="T478" s="198"/>
      <c r="U478" s="198"/>
    </row>
    <row r="479" spans="1:21">
      <c r="A479" s="55"/>
      <c r="B479" s="55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5"/>
      <c r="R479" s="198"/>
      <c r="S479" s="198"/>
      <c r="T479" s="198"/>
      <c r="U479" s="198"/>
    </row>
    <row r="480" spans="1:21">
      <c r="A480" s="55"/>
      <c r="B480" s="55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5"/>
      <c r="R480" s="198"/>
      <c r="S480" s="198"/>
      <c r="T480" s="198"/>
      <c r="U480" s="198"/>
    </row>
    <row r="481" spans="1:21">
      <c r="A481" s="55"/>
      <c r="B481" s="55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5"/>
      <c r="R481" s="198"/>
      <c r="S481" s="198"/>
      <c r="T481" s="198"/>
      <c r="U481" s="198"/>
    </row>
    <row r="482" spans="1:21">
      <c r="A482" s="55"/>
      <c r="B482" s="55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5"/>
      <c r="R482" s="198"/>
      <c r="S482" s="198"/>
      <c r="T482" s="198"/>
      <c r="U482" s="198"/>
    </row>
    <row r="483" spans="1:21">
      <c r="A483" s="55"/>
      <c r="B483" s="55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5"/>
      <c r="R483" s="198"/>
      <c r="S483" s="198"/>
      <c r="T483" s="198"/>
      <c r="U483" s="198"/>
    </row>
    <row r="484" spans="1:21">
      <c r="A484" s="55"/>
      <c r="B484" s="55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5"/>
      <c r="R484" s="198"/>
      <c r="S484" s="198"/>
      <c r="T484" s="198"/>
      <c r="U484" s="198"/>
    </row>
    <row r="485" spans="1:21">
      <c r="A485" s="55"/>
      <c r="B485" s="55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5"/>
      <c r="R485" s="198"/>
      <c r="S485" s="198"/>
      <c r="T485" s="198"/>
      <c r="U485" s="198"/>
    </row>
    <row r="486" spans="1:21">
      <c r="A486" s="55"/>
      <c r="B486" s="55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5"/>
      <c r="R486" s="198"/>
      <c r="S486" s="198"/>
      <c r="T486" s="198"/>
      <c r="U486" s="198"/>
    </row>
    <row r="487" spans="1:21">
      <c r="A487" s="55"/>
      <c r="B487" s="55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5"/>
      <c r="R487" s="198"/>
      <c r="S487" s="198"/>
      <c r="T487" s="198"/>
      <c r="U487" s="198"/>
    </row>
    <row r="488" spans="1:21">
      <c r="A488" s="55"/>
      <c r="B488" s="55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5"/>
      <c r="R488" s="198"/>
      <c r="S488" s="198"/>
      <c r="T488" s="198"/>
      <c r="U488" s="198"/>
    </row>
    <row r="489" spans="1:21">
      <c r="A489" s="55"/>
      <c r="B489" s="55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5"/>
      <c r="R489" s="198"/>
      <c r="S489" s="198"/>
      <c r="T489" s="198"/>
      <c r="U489" s="198"/>
    </row>
    <row r="490" spans="1:21">
      <c r="A490" s="55"/>
      <c r="B490" s="55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5"/>
      <c r="R490" s="198"/>
      <c r="S490" s="198"/>
      <c r="T490" s="198"/>
      <c r="U490" s="198"/>
    </row>
    <row r="491" spans="1:21">
      <c r="A491" s="55"/>
      <c r="B491" s="55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5"/>
      <c r="R491" s="198"/>
      <c r="S491" s="198"/>
      <c r="T491" s="198"/>
      <c r="U491" s="198"/>
    </row>
    <row r="492" spans="1:21">
      <c r="A492" s="55"/>
      <c r="B492" s="55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5"/>
      <c r="R492" s="198"/>
      <c r="S492" s="198"/>
      <c r="T492" s="198"/>
      <c r="U492" s="198"/>
    </row>
    <row r="493" spans="1:21">
      <c r="A493" s="55"/>
      <c r="B493" s="55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5"/>
      <c r="R493" s="198"/>
      <c r="S493" s="198"/>
      <c r="T493" s="198"/>
      <c r="U493" s="198"/>
    </row>
    <row r="494" spans="1:21">
      <c r="A494" s="55"/>
      <c r="B494" s="55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5"/>
      <c r="R494" s="198"/>
      <c r="S494" s="198"/>
      <c r="T494" s="198"/>
      <c r="U494" s="198"/>
    </row>
    <row r="495" spans="1:21">
      <c r="A495" s="55"/>
      <c r="B495" s="55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5"/>
      <c r="R495" s="198"/>
      <c r="S495" s="198"/>
      <c r="T495" s="198"/>
      <c r="U495" s="198"/>
    </row>
    <row r="496" spans="1:21">
      <c r="A496" s="55"/>
      <c r="B496" s="55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5"/>
      <c r="R496" s="198"/>
      <c r="S496" s="198"/>
      <c r="T496" s="198"/>
      <c r="U496" s="198"/>
    </row>
    <row r="497" spans="1:21">
      <c r="A497" s="55"/>
      <c r="B497" s="55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5"/>
      <c r="R497" s="198"/>
      <c r="S497" s="198"/>
      <c r="T497" s="198"/>
      <c r="U497" s="198"/>
    </row>
    <row r="498" spans="1:21">
      <c r="A498" s="55"/>
      <c r="B498" s="55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5"/>
      <c r="R498" s="198"/>
      <c r="S498" s="198"/>
      <c r="T498" s="198"/>
      <c r="U498" s="198"/>
    </row>
    <row r="499" spans="1:21">
      <c r="A499" s="55"/>
      <c r="B499" s="55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5"/>
      <c r="R499" s="198"/>
      <c r="S499" s="198"/>
      <c r="T499" s="198"/>
      <c r="U499" s="198"/>
    </row>
    <row r="500" spans="1:21">
      <c r="A500" s="55"/>
      <c r="B500" s="55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5"/>
      <c r="R500" s="198"/>
      <c r="S500" s="198"/>
      <c r="T500" s="198"/>
      <c r="U500" s="198"/>
    </row>
    <row r="501" spans="1:21">
      <c r="A501" s="55"/>
      <c r="B501" s="55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5"/>
      <c r="R501" s="198"/>
      <c r="S501" s="198"/>
      <c r="T501" s="198"/>
      <c r="U501" s="198"/>
    </row>
    <row r="502" spans="1:21">
      <c r="A502" s="55"/>
      <c r="B502" s="55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5"/>
      <c r="R502" s="198"/>
      <c r="S502" s="198"/>
      <c r="T502" s="198"/>
      <c r="U502" s="198"/>
    </row>
    <row r="503" spans="1:21">
      <c r="A503" s="55"/>
      <c r="B503" s="55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5"/>
      <c r="R503" s="198"/>
      <c r="S503" s="198"/>
      <c r="T503" s="198"/>
      <c r="U503" s="198"/>
    </row>
    <row r="504" spans="1:21">
      <c r="A504" s="55"/>
      <c r="B504" s="55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5"/>
      <c r="R504" s="198"/>
      <c r="S504" s="198"/>
      <c r="T504" s="198"/>
      <c r="U504" s="198"/>
    </row>
    <row r="505" spans="1:21">
      <c r="A505" s="55"/>
      <c r="B505" s="55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5"/>
      <c r="R505" s="198"/>
      <c r="S505" s="198"/>
      <c r="T505" s="198"/>
      <c r="U505" s="198"/>
    </row>
    <row r="506" spans="1:21">
      <c r="A506" s="55"/>
      <c r="B506" s="55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5"/>
      <c r="R506" s="198"/>
      <c r="S506" s="198"/>
      <c r="T506" s="198"/>
      <c r="U506" s="198"/>
    </row>
    <row r="507" spans="1:21">
      <c r="A507" s="55"/>
      <c r="B507" s="55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5"/>
      <c r="R507" s="198"/>
      <c r="S507" s="198"/>
      <c r="T507" s="198"/>
      <c r="U507" s="198"/>
    </row>
    <row r="508" spans="1:21">
      <c r="A508" s="55"/>
      <c r="B508" s="55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5"/>
      <c r="R508" s="198"/>
      <c r="S508" s="198"/>
      <c r="T508" s="198"/>
      <c r="U508" s="198"/>
    </row>
    <row r="509" spans="1:21">
      <c r="A509" s="55"/>
      <c r="B509" s="55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5"/>
      <c r="R509" s="198"/>
      <c r="S509" s="198"/>
      <c r="T509" s="198"/>
      <c r="U509" s="198"/>
    </row>
    <row r="510" spans="1:21">
      <c r="A510" s="55"/>
      <c r="B510" s="55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5"/>
      <c r="R510" s="198"/>
      <c r="S510" s="198"/>
      <c r="T510" s="198"/>
      <c r="U510" s="198"/>
    </row>
    <row r="511" spans="1:21">
      <c r="A511" s="55"/>
      <c r="B511" s="55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5"/>
      <c r="R511" s="198"/>
      <c r="S511" s="198"/>
      <c r="T511" s="198"/>
      <c r="U511" s="198"/>
    </row>
    <row r="512" spans="1:21">
      <c r="A512" s="55"/>
      <c r="B512" s="55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5"/>
      <c r="R512" s="198"/>
      <c r="S512" s="198"/>
      <c r="T512" s="198"/>
      <c r="U512" s="198"/>
    </row>
    <row r="513" spans="1:21">
      <c r="A513" s="55"/>
      <c r="B513" s="55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5"/>
      <c r="R513" s="198"/>
      <c r="S513" s="198"/>
      <c r="T513" s="198"/>
      <c r="U513" s="198"/>
    </row>
    <row r="514" spans="1:21">
      <c r="A514" s="55"/>
      <c r="B514" s="55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5"/>
      <c r="R514" s="198"/>
      <c r="S514" s="198"/>
      <c r="T514" s="198"/>
      <c r="U514" s="198"/>
    </row>
    <row r="515" spans="1:21">
      <c r="A515" s="55"/>
      <c r="B515" s="55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5"/>
      <c r="R515" s="198"/>
      <c r="S515" s="198"/>
      <c r="T515" s="198"/>
      <c r="U515" s="198"/>
    </row>
    <row r="516" spans="1:21">
      <c r="A516" s="55"/>
      <c r="B516" s="55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5"/>
      <c r="R516" s="198"/>
      <c r="S516" s="198"/>
      <c r="T516" s="198"/>
      <c r="U516" s="198"/>
    </row>
    <row r="517" spans="1:21">
      <c r="A517" s="55"/>
      <c r="B517" s="55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5"/>
      <c r="R517" s="198"/>
      <c r="S517" s="198"/>
      <c r="T517" s="198"/>
      <c r="U517" s="198"/>
    </row>
    <row r="518" spans="1:21">
      <c r="A518" s="55"/>
      <c r="B518" s="55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5"/>
      <c r="R518" s="198"/>
      <c r="S518" s="198"/>
      <c r="T518" s="198"/>
      <c r="U518" s="198"/>
    </row>
    <row r="519" spans="1:21">
      <c r="A519" s="55"/>
      <c r="B519" s="55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5"/>
      <c r="R519" s="198"/>
      <c r="S519" s="198"/>
      <c r="T519" s="198"/>
      <c r="U519" s="198"/>
    </row>
    <row r="520" spans="1:21">
      <c r="A520" s="55"/>
      <c r="B520" s="55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5"/>
      <c r="R520" s="198"/>
      <c r="S520" s="198"/>
      <c r="T520" s="198"/>
      <c r="U520" s="198"/>
    </row>
    <row r="521" spans="1:21">
      <c r="A521" s="55"/>
      <c r="B521" s="55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5"/>
      <c r="R521" s="198"/>
      <c r="S521" s="198"/>
      <c r="T521" s="198"/>
      <c r="U521" s="198"/>
    </row>
    <row r="522" spans="1:21">
      <c r="A522" s="55"/>
      <c r="B522" s="55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5"/>
      <c r="R522" s="198"/>
      <c r="S522" s="198"/>
      <c r="T522" s="198"/>
      <c r="U522" s="198"/>
    </row>
    <row r="523" spans="1:21">
      <c r="A523" s="55"/>
      <c r="B523" s="55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5"/>
      <c r="R523" s="198"/>
      <c r="S523" s="198"/>
      <c r="T523" s="198"/>
      <c r="U523" s="198"/>
    </row>
    <row r="524" spans="1:21">
      <c r="A524" s="55"/>
      <c r="B524" s="55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5"/>
      <c r="R524" s="198"/>
      <c r="S524" s="198"/>
      <c r="T524" s="198"/>
      <c r="U524" s="198"/>
    </row>
    <row r="525" spans="1:21">
      <c r="A525" s="55"/>
      <c r="B525" s="55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5"/>
      <c r="R525" s="198"/>
      <c r="S525" s="198"/>
      <c r="T525" s="198"/>
      <c r="U525" s="198"/>
    </row>
    <row r="526" spans="1:21">
      <c r="A526" s="55"/>
      <c r="B526" s="55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5"/>
      <c r="R526" s="198"/>
      <c r="S526" s="198"/>
      <c r="T526" s="198"/>
      <c r="U526" s="198"/>
    </row>
    <row r="527" spans="1:21">
      <c r="A527" s="55"/>
      <c r="B527" s="55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5"/>
      <c r="R527" s="198"/>
      <c r="S527" s="198"/>
      <c r="T527" s="198"/>
      <c r="U527" s="198"/>
    </row>
    <row r="528" spans="1:21">
      <c r="A528" s="55"/>
      <c r="B528" s="55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5"/>
      <c r="R528" s="198"/>
      <c r="S528" s="198"/>
      <c r="T528" s="198"/>
      <c r="U528" s="198"/>
    </row>
    <row r="529" spans="1:21">
      <c r="A529" s="55"/>
      <c r="B529" s="55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5"/>
      <c r="R529" s="198"/>
      <c r="S529" s="198"/>
      <c r="T529" s="198"/>
      <c r="U529" s="198"/>
    </row>
    <row r="530" spans="1:21">
      <c r="A530" s="55"/>
      <c r="B530" s="55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5"/>
      <c r="R530" s="198"/>
      <c r="S530" s="198"/>
      <c r="T530" s="198"/>
      <c r="U530" s="198"/>
    </row>
    <row r="531" spans="1:21">
      <c r="A531" s="55"/>
      <c r="B531" s="55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5"/>
      <c r="R531" s="198"/>
      <c r="S531" s="198"/>
      <c r="T531" s="198"/>
      <c r="U531" s="198"/>
    </row>
    <row r="532" spans="1:21">
      <c r="A532" s="55"/>
      <c r="B532" s="55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5"/>
      <c r="R532" s="198"/>
      <c r="S532" s="198"/>
      <c r="T532" s="198"/>
      <c r="U532" s="198"/>
    </row>
    <row r="533" spans="1:21">
      <c r="A533" s="55"/>
      <c r="B533" s="55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5"/>
      <c r="R533" s="198"/>
      <c r="S533" s="198"/>
      <c r="T533" s="198"/>
      <c r="U533" s="198"/>
    </row>
    <row r="534" spans="1:21">
      <c r="A534" s="55"/>
      <c r="B534" s="55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5"/>
      <c r="R534" s="198"/>
      <c r="S534" s="198"/>
      <c r="T534" s="198"/>
      <c r="U534" s="198"/>
    </row>
    <row r="535" spans="1:21">
      <c r="A535" s="55"/>
      <c r="B535" s="55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5"/>
      <c r="R535" s="198"/>
      <c r="S535" s="198"/>
      <c r="T535" s="198"/>
      <c r="U535" s="198"/>
    </row>
    <row r="536" spans="1:21">
      <c r="A536" s="55"/>
      <c r="B536" s="55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5"/>
      <c r="R536" s="198"/>
      <c r="S536" s="198"/>
      <c r="T536" s="198"/>
      <c r="U536" s="198"/>
    </row>
    <row r="537" spans="1:21">
      <c r="A537" s="55"/>
      <c r="B537" s="55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5"/>
      <c r="R537" s="198"/>
      <c r="S537" s="198"/>
      <c r="T537" s="198"/>
      <c r="U537" s="198"/>
    </row>
    <row r="538" spans="1:21">
      <c r="A538" s="55"/>
      <c r="B538" s="55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5"/>
      <c r="R538" s="198"/>
      <c r="S538" s="198"/>
      <c r="T538" s="198"/>
      <c r="U538" s="198"/>
    </row>
    <row r="539" spans="1:21">
      <c r="A539" s="55"/>
      <c r="B539" s="55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5"/>
      <c r="R539" s="198"/>
      <c r="S539" s="198"/>
      <c r="T539" s="198"/>
      <c r="U539" s="198"/>
    </row>
    <row r="540" spans="1:21">
      <c r="A540" s="55"/>
      <c r="B540" s="55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5"/>
      <c r="R540" s="198"/>
      <c r="S540" s="198"/>
      <c r="T540" s="198"/>
      <c r="U540" s="198"/>
    </row>
    <row r="541" spans="1:21">
      <c r="A541" s="55"/>
      <c r="B541" s="55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5"/>
      <c r="R541" s="198"/>
      <c r="S541" s="198"/>
      <c r="T541" s="198"/>
      <c r="U541" s="198"/>
    </row>
    <row r="542" spans="1:21">
      <c r="A542" s="55"/>
      <c r="B542" s="55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5"/>
      <c r="R542" s="198"/>
      <c r="S542" s="198"/>
      <c r="T542" s="198"/>
      <c r="U542" s="198"/>
    </row>
    <row r="543" spans="1:21">
      <c r="A543" s="55"/>
      <c r="B543" s="55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5"/>
      <c r="R543" s="198"/>
      <c r="S543" s="198"/>
      <c r="T543" s="198"/>
      <c r="U543" s="198"/>
    </row>
    <row r="544" spans="1:21">
      <c r="A544" s="55"/>
      <c r="B544" s="55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5"/>
      <c r="R544" s="198"/>
      <c r="S544" s="198"/>
      <c r="T544" s="198"/>
      <c r="U544" s="198"/>
    </row>
    <row r="545" spans="1:21">
      <c r="A545" s="55"/>
      <c r="B545" s="55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5"/>
      <c r="R545" s="198"/>
      <c r="S545" s="198"/>
      <c r="T545" s="198"/>
      <c r="U545" s="198"/>
    </row>
    <row r="546" spans="1:21">
      <c r="A546" s="55"/>
      <c r="B546" s="55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5"/>
      <c r="R546" s="198"/>
      <c r="S546" s="198"/>
      <c r="T546" s="198"/>
      <c r="U546" s="198"/>
    </row>
    <row r="547" spans="1:21">
      <c r="A547" s="55"/>
      <c r="B547" s="55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5"/>
      <c r="R547" s="198"/>
      <c r="S547" s="198"/>
      <c r="T547" s="198"/>
      <c r="U547" s="198"/>
    </row>
    <row r="548" spans="1:21">
      <c r="A548" s="55"/>
      <c r="B548" s="55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5"/>
      <c r="R548" s="198"/>
      <c r="S548" s="198"/>
      <c r="T548" s="198"/>
      <c r="U548" s="198"/>
    </row>
    <row r="549" spans="1:21">
      <c r="A549" s="55"/>
      <c r="B549" s="55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5"/>
      <c r="R549" s="198"/>
      <c r="S549" s="198"/>
      <c r="T549" s="198"/>
      <c r="U549" s="198"/>
    </row>
    <row r="550" spans="1:21">
      <c r="A550" s="55"/>
      <c r="B550" s="55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5"/>
      <c r="R550" s="198"/>
      <c r="S550" s="198"/>
      <c r="T550" s="198"/>
      <c r="U550" s="198"/>
    </row>
    <row r="551" spans="1:21">
      <c r="A551" s="55"/>
      <c r="B551" s="55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5"/>
      <c r="R551" s="198"/>
      <c r="S551" s="198"/>
      <c r="T551" s="198"/>
      <c r="U551" s="198"/>
    </row>
    <row r="552" spans="1:21">
      <c r="A552" s="55"/>
      <c r="B552" s="55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5"/>
      <c r="R552" s="198"/>
      <c r="S552" s="198"/>
      <c r="T552" s="198"/>
      <c r="U552" s="198"/>
    </row>
    <row r="553" spans="1:21">
      <c r="A553" s="55"/>
      <c r="B553" s="55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5"/>
      <c r="R553" s="198"/>
      <c r="S553" s="198"/>
      <c r="T553" s="198"/>
      <c r="U553" s="198"/>
    </row>
    <row r="554" spans="1:21">
      <c r="A554" s="55"/>
      <c r="B554" s="55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5"/>
      <c r="R554" s="198"/>
      <c r="S554" s="198"/>
      <c r="T554" s="198"/>
      <c r="U554" s="198"/>
    </row>
    <row r="555" spans="1:21">
      <c r="A555" s="55"/>
      <c r="B555" s="55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5"/>
      <c r="R555" s="198"/>
      <c r="S555" s="198"/>
      <c r="T555" s="198"/>
      <c r="U555" s="198"/>
    </row>
    <row r="556" spans="1:21">
      <c r="A556" s="55"/>
      <c r="B556" s="55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5"/>
      <c r="R556" s="198"/>
      <c r="S556" s="198"/>
      <c r="T556" s="198"/>
      <c r="U556" s="198"/>
    </row>
    <row r="557" spans="1:21">
      <c r="A557" s="55"/>
      <c r="B557" s="55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5"/>
      <c r="R557" s="198"/>
      <c r="S557" s="198"/>
      <c r="T557" s="198"/>
      <c r="U557" s="198"/>
    </row>
    <row r="558" spans="1:21">
      <c r="A558" s="55"/>
      <c r="B558" s="55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5"/>
      <c r="R558" s="198"/>
      <c r="S558" s="198"/>
      <c r="T558" s="198"/>
      <c r="U558" s="198"/>
    </row>
    <row r="559" spans="1:21">
      <c r="A559" s="55"/>
      <c r="B559" s="55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5"/>
      <c r="R559" s="198"/>
      <c r="S559" s="198"/>
      <c r="T559" s="198"/>
      <c r="U559" s="198"/>
    </row>
    <row r="560" spans="1:21">
      <c r="A560" s="55"/>
      <c r="B560" s="55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5"/>
      <c r="R560" s="198"/>
      <c r="S560" s="198"/>
      <c r="T560" s="198"/>
      <c r="U560" s="198"/>
    </row>
    <row r="561" spans="1:21">
      <c r="A561" s="55"/>
      <c r="B561" s="55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5"/>
      <c r="R561" s="198"/>
      <c r="S561" s="198"/>
      <c r="T561" s="198"/>
      <c r="U561" s="198"/>
    </row>
    <row r="562" spans="1:21">
      <c r="A562" s="55"/>
      <c r="B562" s="55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5"/>
      <c r="R562" s="198"/>
      <c r="S562" s="198"/>
      <c r="T562" s="198"/>
      <c r="U562" s="198"/>
    </row>
    <row r="563" spans="1:21">
      <c r="A563" s="55"/>
      <c r="B563" s="55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5"/>
      <c r="R563" s="198"/>
      <c r="S563" s="198"/>
      <c r="T563" s="198"/>
      <c r="U563" s="198"/>
    </row>
    <row r="564" spans="1:21">
      <c r="A564" s="55"/>
      <c r="B564" s="55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5"/>
      <c r="R564" s="198"/>
      <c r="S564" s="198"/>
      <c r="T564" s="198"/>
      <c r="U564" s="198"/>
    </row>
    <row r="565" spans="1:21">
      <c r="A565" s="55"/>
      <c r="B565" s="55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5"/>
      <c r="R565" s="198"/>
      <c r="S565" s="198"/>
      <c r="T565" s="198"/>
      <c r="U565" s="198"/>
    </row>
    <row r="566" spans="1:21">
      <c r="A566" s="55"/>
      <c r="B566" s="55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5"/>
      <c r="R566" s="198"/>
      <c r="S566" s="198"/>
      <c r="T566" s="198"/>
      <c r="U566" s="198"/>
    </row>
    <row r="567" spans="1:21">
      <c r="A567" s="55"/>
      <c r="B567" s="55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5"/>
      <c r="R567" s="198"/>
      <c r="S567" s="198"/>
      <c r="T567" s="198"/>
      <c r="U567" s="198"/>
    </row>
    <row r="568" spans="1:21">
      <c r="A568" s="55"/>
      <c r="B568" s="55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5"/>
      <c r="R568" s="198"/>
      <c r="S568" s="198"/>
      <c r="T568" s="198"/>
      <c r="U568" s="198"/>
    </row>
    <row r="569" spans="1:21">
      <c r="A569" s="55"/>
      <c r="B569" s="55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5"/>
      <c r="R569" s="198"/>
      <c r="S569" s="198"/>
      <c r="T569" s="198"/>
      <c r="U569" s="198"/>
    </row>
    <row r="570" spans="1:21">
      <c r="A570" s="55"/>
      <c r="B570" s="55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5"/>
      <c r="R570" s="198"/>
      <c r="S570" s="198"/>
      <c r="T570" s="198"/>
      <c r="U570" s="198"/>
    </row>
    <row r="571" spans="1:21">
      <c r="A571" s="55"/>
      <c r="B571" s="55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5"/>
      <c r="R571" s="198"/>
      <c r="S571" s="198"/>
      <c r="T571" s="198"/>
      <c r="U571" s="198"/>
    </row>
    <row r="572" spans="1:21">
      <c r="A572" s="55"/>
      <c r="B572" s="55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5"/>
      <c r="R572" s="198"/>
      <c r="S572" s="198"/>
      <c r="T572" s="198"/>
      <c r="U572" s="198"/>
    </row>
    <row r="573" spans="1:21">
      <c r="A573" s="55"/>
      <c r="B573" s="55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5"/>
      <c r="R573" s="198"/>
      <c r="S573" s="198"/>
      <c r="T573" s="198"/>
      <c r="U573" s="198"/>
    </row>
    <row r="574" spans="1:21">
      <c r="A574" s="55"/>
      <c r="B574" s="55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5"/>
      <c r="R574" s="198"/>
      <c r="S574" s="198"/>
      <c r="T574" s="198"/>
      <c r="U574" s="198"/>
    </row>
    <row r="575" spans="1:21">
      <c r="A575" s="55"/>
      <c r="B575" s="55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5"/>
      <c r="R575" s="198"/>
      <c r="S575" s="198"/>
      <c r="T575" s="198"/>
      <c r="U575" s="198"/>
    </row>
    <row r="576" spans="1:21">
      <c r="A576" s="55"/>
      <c r="B576" s="55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5"/>
      <c r="R576" s="198"/>
      <c r="S576" s="198"/>
      <c r="T576" s="198"/>
      <c r="U576" s="198"/>
    </row>
    <row r="577" spans="1:21">
      <c r="A577" s="55"/>
      <c r="B577" s="55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5"/>
      <c r="R577" s="198"/>
      <c r="S577" s="198"/>
      <c r="T577" s="198"/>
      <c r="U577" s="198"/>
    </row>
    <row r="578" spans="1:21">
      <c r="A578" s="55"/>
      <c r="B578" s="55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5"/>
      <c r="R578" s="198"/>
      <c r="S578" s="198"/>
      <c r="T578" s="198"/>
      <c r="U578" s="198"/>
    </row>
    <row r="579" spans="1:21">
      <c r="A579" s="55"/>
      <c r="B579" s="55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5"/>
      <c r="R579" s="198"/>
      <c r="S579" s="198"/>
      <c r="T579" s="198"/>
      <c r="U579" s="198"/>
    </row>
    <row r="580" spans="1:21">
      <c r="A580" s="55"/>
      <c r="B580" s="55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5"/>
      <c r="R580" s="198"/>
      <c r="S580" s="198"/>
      <c r="T580" s="198"/>
      <c r="U580" s="198"/>
    </row>
    <row r="581" spans="1:21">
      <c r="A581" s="55"/>
      <c r="B581" s="55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5"/>
      <c r="R581" s="198"/>
      <c r="S581" s="198"/>
      <c r="T581" s="198"/>
      <c r="U581" s="198"/>
    </row>
    <row r="582" spans="1:21">
      <c r="A582" s="55"/>
      <c r="B582" s="55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5"/>
      <c r="R582" s="198"/>
      <c r="S582" s="198"/>
      <c r="T582" s="198"/>
      <c r="U582" s="198"/>
    </row>
    <row r="583" spans="1:21">
      <c r="A583" s="55"/>
      <c r="B583" s="55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5"/>
      <c r="R583" s="198"/>
      <c r="S583" s="198"/>
      <c r="T583" s="198"/>
      <c r="U583" s="198"/>
    </row>
    <row r="584" spans="1:21">
      <c r="A584" s="55"/>
      <c r="B584" s="55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5"/>
      <c r="R584" s="198"/>
      <c r="S584" s="198"/>
      <c r="T584" s="198"/>
      <c r="U584" s="198"/>
    </row>
    <row r="585" spans="1:21">
      <c r="A585" s="55"/>
      <c r="B585" s="55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5"/>
      <c r="R585" s="198"/>
      <c r="S585" s="198"/>
      <c r="T585" s="198"/>
      <c r="U585" s="198"/>
    </row>
    <row r="586" spans="1:21">
      <c r="A586" s="55"/>
      <c r="B586" s="55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5"/>
      <c r="R586" s="198"/>
      <c r="S586" s="198"/>
      <c r="T586" s="198"/>
      <c r="U586" s="198"/>
    </row>
    <row r="587" spans="1:21">
      <c r="A587" s="55"/>
      <c r="B587" s="55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5"/>
      <c r="R587" s="198"/>
      <c r="S587" s="198"/>
      <c r="T587" s="198"/>
      <c r="U587" s="198"/>
    </row>
    <row r="588" spans="1:21">
      <c r="A588" s="55"/>
      <c r="B588" s="55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5"/>
      <c r="R588" s="198"/>
      <c r="S588" s="198"/>
      <c r="T588" s="198"/>
      <c r="U588" s="198"/>
    </row>
    <row r="589" spans="1:21">
      <c r="A589" s="55"/>
      <c r="B589" s="55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5"/>
      <c r="R589" s="198"/>
      <c r="S589" s="198"/>
      <c r="T589" s="198"/>
      <c r="U589" s="198"/>
    </row>
    <row r="590" spans="1:21">
      <c r="A590" s="55"/>
      <c r="B590" s="55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5"/>
      <c r="R590" s="198"/>
      <c r="S590" s="198"/>
      <c r="T590" s="198"/>
      <c r="U590" s="198"/>
    </row>
    <row r="591" spans="1:21">
      <c r="A591" s="55"/>
      <c r="B591" s="55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5"/>
      <c r="R591" s="198"/>
      <c r="S591" s="198"/>
      <c r="T591" s="198"/>
      <c r="U591" s="198"/>
    </row>
    <row r="592" spans="1:21">
      <c r="A592" s="55"/>
      <c r="B592" s="55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5"/>
      <c r="R592" s="198"/>
      <c r="S592" s="198"/>
      <c r="T592" s="198"/>
      <c r="U592" s="198"/>
    </row>
    <row r="593" spans="1:21">
      <c r="A593" s="55"/>
      <c r="B593" s="55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5"/>
      <c r="R593" s="198"/>
      <c r="S593" s="198"/>
      <c r="T593" s="198"/>
      <c r="U593" s="198"/>
    </row>
    <row r="594" spans="1:21">
      <c r="A594" s="55"/>
      <c r="B594" s="55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5"/>
      <c r="R594" s="198"/>
      <c r="S594" s="198"/>
      <c r="T594" s="198"/>
      <c r="U594" s="198"/>
    </row>
    <row r="595" spans="1:21">
      <c r="A595" s="55"/>
      <c r="B595" s="55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5"/>
      <c r="R595" s="198"/>
      <c r="S595" s="198"/>
      <c r="T595" s="198"/>
      <c r="U595" s="198"/>
    </row>
    <row r="596" spans="1:21">
      <c r="A596" s="55"/>
      <c r="B596" s="55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5"/>
      <c r="R596" s="198"/>
      <c r="S596" s="198"/>
      <c r="T596" s="198"/>
      <c r="U596" s="198"/>
    </row>
    <row r="597" spans="1:21">
      <c r="A597" s="55"/>
      <c r="B597" s="55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5"/>
      <c r="R597" s="198"/>
      <c r="S597" s="198"/>
      <c r="T597" s="198"/>
      <c r="U597" s="198"/>
    </row>
    <row r="598" spans="1:21">
      <c r="A598" s="55"/>
      <c r="B598" s="55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5"/>
      <c r="R598" s="198"/>
      <c r="S598" s="198"/>
      <c r="T598" s="198"/>
      <c r="U598" s="198"/>
    </row>
    <row r="599" spans="1:21">
      <c r="A599" s="55"/>
      <c r="B599" s="55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5"/>
      <c r="R599" s="198"/>
      <c r="S599" s="198"/>
      <c r="T599" s="198"/>
      <c r="U599" s="198"/>
    </row>
    <row r="600" spans="1:21">
      <c r="A600" s="55"/>
      <c r="B600" s="55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5"/>
      <c r="R600" s="198"/>
      <c r="S600" s="198"/>
      <c r="T600" s="198"/>
      <c r="U600" s="198"/>
    </row>
    <row r="601" spans="1:21">
      <c r="A601" s="55"/>
      <c r="B601" s="55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5"/>
      <c r="R601" s="198"/>
      <c r="S601" s="198"/>
      <c r="T601" s="198"/>
      <c r="U601" s="198"/>
    </row>
    <row r="602" spans="1:21">
      <c r="A602" s="55"/>
      <c r="B602" s="55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5"/>
      <c r="R602" s="198"/>
      <c r="S602" s="198"/>
      <c r="T602" s="198"/>
      <c r="U602" s="198"/>
    </row>
    <row r="603" spans="1:21">
      <c r="A603" s="55"/>
      <c r="B603" s="55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5"/>
      <c r="R603" s="198"/>
      <c r="S603" s="198"/>
      <c r="T603" s="198"/>
      <c r="U603" s="198"/>
    </row>
    <row r="604" spans="1:21">
      <c r="A604" s="55"/>
      <c r="B604" s="55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5"/>
      <c r="R604" s="198"/>
      <c r="S604" s="198"/>
      <c r="T604" s="198"/>
      <c r="U604" s="198"/>
    </row>
    <row r="605" spans="1:21">
      <c r="A605" s="55"/>
      <c r="B605" s="55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5"/>
      <c r="R605" s="198"/>
      <c r="S605" s="198"/>
      <c r="T605" s="198"/>
      <c r="U605" s="198"/>
    </row>
    <row r="606" spans="1:21">
      <c r="A606" s="55"/>
      <c r="B606" s="55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5"/>
      <c r="R606" s="198"/>
      <c r="S606" s="198"/>
      <c r="T606" s="198"/>
      <c r="U606" s="198"/>
    </row>
    <row r="607" spans="1:21">
      <c r="A607" s="55"/>
      <c r="B607" s="55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5"/>
      <c r="R607" s="198"/>
      <c r="S607" s="198"/>
      <c r="T607" s="198"/>
      <c r="U607" s="198"/>
    </row>
    <row r="608" spans="1:21">
      <c r="A608" s="55"/>
      <c r="B608" s="55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5"/>
      <c r="R608" s="198"/>
      <c r="S608" s="198"/>
      <c r="T608" s="198"/>
      <c r="U608" s="198"/>
    </row>
    <row r="609" spans="1:21">
      <c r="A609" s="55"/>
      <c r="B609" s="55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5"/>
      <c r="R609" s="198"/>
      <c r="S609" s="198"/>
      <c r="T609" s="198"/>
      <c r="U609" s="198"/>
    </row>
    <row r="610" spans="1:21">
      <c r="A610" s="55"/>
      <c r="B610" s="55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5"/>
      <c r="R610" s="198"/>
      <c r="S610" s="198"/>
      <c r="T610" s="198"/>
      <c r="U610" s="198"/>
    </row>
    <row r="611" spans="1:21">
      <c r="A611" s="55"/>
      <c r="B611" s="55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5"/>
      <c r="R611" s="198"/>
      <c r="S611" s="198"/>
      <c r="T611" s="198"/>
      <c r="U611" s="198"/>
    </row>
    <row r="612" spans="1:21">
      <c r="A612" s="55"/>
      <c r="B612" s="55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5"/>
      <c r="R612" s="198"/>
      <c r="S612" s="198"/>
      <c r="T612" s="198"/>
      <c r="U612" s="198"/>
    </row>
    <row r="613" spans="1:21">
      <c r="A613" s="55"/>
      <c r="B613" s="55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5"/>
      <c r="R613" s="198"/>
      <c r="S613" s="198"/>
      <c r="T613" s="198"/>
      <c r="U613" s="198"/>
    </row>
    <row r="614" spans="1:21">
      <c r="A614" s="55"/>
      <c r="B614" s="55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5"/>
      <c r="R614" s="198"/>
      <c r="S614" s="198"/>
      <c r="T614" s="198"/>
      <c r="U614" s="198"/>
    </row>
    <row r="615" spans="1:21">
      <c r="A615" s="55"/>
      <c r="B615" s="55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5"/>
      <c r="R615" s="198"/>
      <c r="S615" s="198"/>
      <c r="T615" s="198"/>
      <c r="U615" s="198"/>
    </row>
    <row r="616" spans="1:21">
      <c r="A616" s="55"/>
      <c r="B616" s="55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5"/>
      <c r="R616" s="198"/>
      <c r="S616" s="198"/>
      <c r="T616" s="198"/>
      <c r="U616" s="198"/>
    </row>
    <row r="617" spans="1:21">
      <c r="A617" s="55"/>
      <c r="B617" s="55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5"/>
      <c r="R617" s="198"/>
      <c r="S617" s="198"/>
      <c r="T617" s="198"/>
      <c r="U617" s="198"/>
    </row>
    <row r="618" spans="1:21">
      <c r="A618" s="55"/>
      <c r="B618" s="55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5"/>
      <c r="R618" s="198"/>
      <c r="S618" s="198"/>
      <c r="T618" s="198"/>
      <c r="U618" s="198"/>
    </row>
    <row r="619" spans="1:21">
      <c r="A619" s="55"/>
      <c r="B619" s="55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5"/>
      <c r="R619" s="198"/>
      <c r="S619" s="198"/>
      <c r="T619" s="198"/>
      <c r="U619" s="198"/>
    </row>
    <row r="620" spans="1:21">
      <c r="A620" s="55"/>
      <c r="B620" s="55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5"/>
      <c r="R620" s="198"/>
      <c r="S620" s="198"/>
      <c r="T620" s="198"/>
      <c r="U620" s="198"/>
    </row>
    <row r="621" spans="1:21">
      <c r="A621" s="55"/>
      <c r="B621" s="55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5"/>
      <c r="R621" s="198"/>
      <c r="S621" s="198"/>
      <c r="T621" s="198"/>
      <c r="U621" s="198"/>
    </row>
    <row r="622" spans="1:21">
      <c r="A622" s="55"/>
      <c r="B622" s="55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5"/>
      <c r="R622" s="198"/>
      <c r="S622" s="198"/>
      <c r="T622" s="198"/>
      <c r="U622" s="198"/>
    </row>
    <row r="623" spans="1:21">
      <c r="A623" s="55"/>
      <c r="B623" s="55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5"/>
      <c r="R623" s="198"/>
      <c r="S623" s="198"/>
      <c r="T623" s="198"/>
      <c r="U623" s="198"/>
    </row>
    <row r="624" spans="1:21">
      <c r="A624" s="55"/>
      <c r="B624" s="55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5"/>
      <c r="R624" s="198"/>
      <c r="S624" s="198"/>
      <c r="T624" s="198"/>
      <c r="U624" s="198"/>
    </row>
    <row r="625" spans="1:21">
      <c r="A625" s="55"/>
      <c r="B625" s="55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5"/>
      <c r="R625" s="198"/>
      <c r="S625" s="198"/>
      <c r="T625" s="198"/>
      <c r="U625" s="198"/>
    </row>
    <row r="626" spans="1:21">
      <c r="A626" s="55"/>
      <c r="B626" s="55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5"/>
      <c r="R626" s="198"/>
      <c r="S626" s="198"/>
      <c r="T626" s="198"/>
      <c r="U626" s="198"/>
    </row>
    <row r="627" spans="1:21">
      <c r="A627" s="55"/>
      <c r="B627" s="55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5"/>
      <c r="R627" s="198"/>
      <c r="S627" s="198"/>
      <c r="T627" s="198"/>
      <c r="U627" s="198"/>
    </row>
    <row r="628" spans="1:21">
      <c r="A628" s="55"/>
      <c r="B628" s="55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5"/>
      <c r="R628" s="198"/>
      <c r="S628" s="198"/>
      <c r="T628" s="198"/>
      <c r="U628" s="198"/>
    </row>
    <row r="629" spans="1:21">
      <c r="A629" s="55"/>
      <c r="B629" s="55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5"/>
      <c r="R629" s="198"/>
      <c r="S629" s="198"/>
      <c r="T629" s="198"/>
      <c r="U629" s="198"/>
    </row>
    <row r="630" spans="1:21">
      <c r="A630" s="55"/>
      <c r="B630" s="55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5"/>
      <c r="R630" s="198"/>
      <c r="S630" s="198"/>
      <c r="T630" s="198"/>
      <c r="U630" s="198"/>
    </row>
    <row r="631" spans="1:21">
      <c r="A631" s="55"/>
      <c r="B631" s="55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5"/>
      <c r="R631" s="198"/>
      <c r="S631" s="198"/>
      <c r="T631" s="198"/>
      <c r="U631" s="198"/>
    </row>
    <row r="632" spans="1:21">
      <c r="A632" s="55"/>
      <c r="B632" s="55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5"/>
      <c r="R632" s="198"/>
      <c r="S632" s="198"/>
      <c r="T632" s="198"/>
      <c r="U632" s="198"/>
    </row>
    <row r="633" spans="1:21">
      <c r="A633" s="55"/>
      <c r="B633" s="55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5"/>
      <c r="R633" s="198"/>
      <c r="S633" s="198"/>
      <c r="T633" s="198"/>
      <c r="U633" s="198"/>
    </row>
    <row r="634" spans="1:21">
      <c r="A634" s="55"/>
      <c r="B634" s="55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5"/>
      <c r="R634" s="198"/>
      <c r="S634" s="198"/>
      <c r="T634" s="198"/>
      <c r="U634" s="198"/>
    </row>
    <row r="635" spans="1:21">
      <c r="A635" s="55"/>
      <c r="B635" s="55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5"/>
      <c r="R635" s="198"/>
      <c r="S635" s="198"/>
      <c r="T635" s="198"/>
      <c r="U635" s="198"/>
    </row>
    <row r="636" spans="1:21">
      <c r="A636" s="55"/>
      <c r="B636" s="55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5"/>
      <c r="R636" s="198"/>
      <c r="S636" s="198"/>
      <c r="T636" s="198"/>
      <c r="U636" s="198"/>
    </row>
    <row r="637" spans="1:21">
      <c r="A637" s="55"/>
      <c r="B637" s="55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5"/>
      <c r="R637" s="198"/>
      <c r="S637" s="198"/>
      <c r="T637" s="198"/>
      <c r="U637" s="198"/>
    </row>
    <row r="638" spans="1:21">
      <c r="A638" s="55"/>
      <c r="B638" s="55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5"/>
      <c r="R638" s="198"/>
      <c r="S638" s="198"/>
      <c r="T638" s="198"/>
      <c r="U638" s="198"/>
    </row>
    <row r="639" spans="1:21">
      <c r="A639" s="55"/>
      <c r="B639" s="55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5"/>
      <c r="R639" s="198"/>
      <c r="S639" s="198"/>
      <c r="T639" s="198"/>
      <c r="U639" s="198"/>
    </row>
    <row r="640" spans="1:21">
      <c r="A640" s="55"/>
      <c r="B640" s="55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5"/>
      <c r="R640" s="198"/>
      <c r="S640" s="198"/>
      <c r="T640" s="198"/>
      <c r="U640" s="198"/>
    </row>
    <row r="641" spans="1:21">
      <c r="A641" s="55"/>
      <c r="B641" s="55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5"/>
      <c r="R641" s="198"/>
      <c r="S641" s="198"/>
      <c r="T641" s="198"/>
      <c r="U641" s="198"/>
    </row>
    <row r="642" spans="1:21">
      <c r="A642" s="55"/>
      <c r="B642" s="55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5"/>
      <c r="R642" s="198"/>
      <c r="S642" s="198"/>
      <c r="T642" s="198"/>
      <c r="U642" s="198"/>
    </row>
    <row r="643" spans="1:21">
      <c r="A643" s="55"/>
      <c r="B643" s="55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5"/>
      <c r="R643" s="198"/>
      <c r="S643" s="198"/>
      <c r="T643" s="198"/>
      <c r="U643" s="198"/>
    </row>
    <row r="644" spans="1:21">
      <c r="A644" s="55"/>
      <c r="B644" s="55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5"/>
      <c r="R644" s="198"/>
      <c r="S644" s="198"/>
      <c r="T644" s="198"/>
      <c r="U644" s="198"/>
    </row>
    <row r="645" spans="1:21">
      <c r="A645" s="55"/>
      <c r="B645" s="55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5"/>
      <c r="R645" s="198"/>
      <c r="S645" s="198"/>
      <c r="T645" s="198"/>
      <c r="U645" s="198"/>
    </row>
    <row r="646" spans="1:21">
      <c r="A646" s="55"/>
      <c r="B646" s="55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5"/>
      <c r="R646" s="198"/>
      <c r="S646" s="198"/>
      <c r="T646" s="198"/>
      <c r="U646" s="198"/>
    </row>
    <row r="647" spans="1:21">
      <c r="A647" s="55"/>
      <c r="B647" s="55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5"/>
      <c r="R647" s="198"/>
      <c r="S647" s="198"/>
      <c r="T647" s="198"/>
      <c r="U647" s="198"/>
    </row>
    <row r="648" spans="1:21">
      <c r="A648" s="55"/>
      <c r="B648" s="55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5"/>
      <c r="R648" s="198"/>
      <c r="S648" s="198"/>
      <c r="T648" s="198"/>
      <c r="U648" s="198"/>
    </row>
    <row r="649" spans="1:21">
      <c r="A649" s="55"/>
      <c r="B649" s="55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5"/>
      <c r="R649" s="198"/>
      <c r="S649" s="198"/>
      <c r="T649" s="198"/>
      <c r="U649" s="198"/>
    </row>
    <row r="650" spans="1:21">
      <c r="A650" s="55"/>
      <c r="B650" s="55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5"/>
      <c r="R650" s="198"/>
      <c r="S650" s="198"/>
      <c r="T650" s="198"/>
      <c r="U650" s="198"/>
    </row>
    <row r="651" spans="1:21">
      <c r="A651" s="55"/>
      <c r="B651" s="55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5"/>
      <c r="R651" s="198"/>
      <c r="S651" s="198"/>
      <c r="T651" s="198"/>
      <c r="U651" s="198"/>
    </row>
    <row r="652" spans="1:21">
      <c r="A652" s="55"/>
      <c r="B652" s="55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5"/>
      <c r="R652" s="198"/>
      <c r="S652" s="198"/>
      <c r="T652" s="198"/>
      <c r="U652" s="198"/>
    </row>
    <row r="653" spans="1:21">
      <c r="A653" s="55"/>
      <c r="B653" s="55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5"/>
      <c r="R653" s="198"/>
      <c r="S653" s="198"/>
      <c r="T653" s="198"/>
      <c r="U653" s="198"/>
    </row>
    <row r="654" spans="1:21">
      <c r="A654" s="55"/>
      <c r="B654" s="55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5"/>
      <c r="R654" s="198"/>
      <c r="S654" s="198"/>
      <c r="T654" s="198"/>
      <c r="U654" s="198"/>
    </row>
    <row r="655" spans="1:21">
      <c r="A655" s="55"/>
      <c r="B655" s="55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5"/>
      <c r="R655" s="198"/>
      <c r="S655" s="198"/>
      <c r="T655" s="198"/>
      <c r="U655" s="198"/>
    </row>
    <row r="656" spans="1:21">
      <c r="A656" s="55"/>
      <c r="B656" s="55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5"/>
      <c r="R656" s="198"/>
      <c r="S656" s="198"/>
      <c r="T656" s="198"/>
      <c r="U656" s="198"/>
    </row>
    <row r="657" spans="1:21">
      <c r="A657" s="55"/>
      <c r="B657" s="55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5"/>
      <c r="R657" s="198"/>
      <c r="S657" s="198"/>
      <c r="T657" s="198"/>
      <c r="U657" s="198"/>
    </row>
    <row r="658" spans="1:21">
      <c r="A658" s="55"/>
      <c r="B658" s="55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5"/>
      <c r="R658" s="198"/>
      <c r="S658" s="198"/>
      <c r="T658" s="198"/>
      <c r="U658" s="198"/>
    </row>
    <row r="659" spans="1:21">
      <c r="A659" s="55"/>
      <c r="B659" s="55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5"/>
      <c r="R659" s="198"/>
      <c r="S659" s="198"/>
      <c r="T659" s="198"/>
      <c r="U659" s="198"/>
    </row>
    <row r="660" spans="1:21">
      <c r="A660" s="55"/>
      <c r="B660" s="55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5"/>
      <c r="R660" s="198"/>
      <c r="S660" s="198"/>
      <c r="T660" s="198"/>
      <c r="U660" s="198"/>
    </row>
    <row r="661" spans="1:21">
      <c r="A661" s="55"/>
      <c r="B661" s="55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5"/>
      <c r="R661" s="198"/>
      <c r="S661" s="198"/>
      <c r="T661" s="198"/>
      <c r="U661" s="198"/>
    </row>
    <row r="662" spans="1:21">
      <c r="A662" s="55"/>
      <c r="B662" s="55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5"/>
      <c r="R662" s="198"/>
      <c r="S662" s="198"/>
      <c r="T662" s="198"/>
      <c r="U662" s="198"/>
    </row>
    <row r="663" spans="1:21">
      <c r="A663" s="55"/>
      <c r="B663" s="55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5"/>
      <c r="R663" s="198"/>
      <c r="S663" s="198"/>
      <c r="T663" s="198"/>
      <c r="U663" s="198"/>
    </row>
    <row r="664" spans="1:21">
      <c r="A664" s="55"/>
      <c r="B664" s="55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5"/>
      <c r="R664" s="198"/>
      <c r="S664" s="198"/>
      <c r="T664" s="198"/>
      <c r="U664" s="198"/>
    </row>
    <row r="665" spans="1:21">
      <c r="A665" s="55"/>
      <c r="B665" s="55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5"/>
      <c r="R665" s="198"/>
      <c r="S665" s="198"/>
      <c r="T665" s="198"/>
      <c r="U665" s="198"/>
    </row>
    <row r="666" spans="1:21">
      <c r="A666" s="55"/>
      <c r="B666" s="55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5"/>
      <c r="R666" s="198"/>
      <c r="S666" s="198"/>
      <c r="T666" s="198"/>
      <c r="U666" s="198"/>
    </row>
    <row r="667" spans="1:21">
      <c r="A667" s="55"/>
      <c r="B667" s="55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5"/>
      <c r="R667" s="198"/>
      <c r="S667" s="198"/>
      <c r="T667" s="198"/>
      <c r="U667" s="198"/>
    </row>
    <row r="668" spans="1:21">
      <c r="A668" s="55"/>
      <c r="B668" s="55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5"/>
      <c r="R668" s="198"/>
      <c r="S668" s="198"/>
      <c r="T668" s="198"/>
      <c r="U668" s="198"/>
    </row>
    <row r="669" spans="1:21">
      <c r="A669" s="55"/>
      <c r="B669" s="55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5"/>
      <c r="R669" s="198"/>
      <c r="S669" s="198"/>
      <c r="T669" s="198"/>
      <c r="U669" s="198"/>
    </row>
    <row r="670" spans="1:21">
      <c r="A670" s="55"/>
      <c r="B670" s="55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5"/>
      <c r="R670" s="198"/>
      <c r="S670" s="198"/>
      <c r="T670" s="198"/>
      <c r="U670" s="198"/>
    </row>
    <row r="671" spans="1:21">
      <c r="A671" s="55"/>
      <c r="B671" s="55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5"/>
      <c r="R671" s="198"/>
      <c r="S671" s="198"/>
      <c r="T671" s="198"/>
      <c r="U671" s="198"/>
    </row>
    <row r="672" spans="1:21">
      <c r="A672" s="55"/>
      <c r="B672" s="55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5"/>
      <c r="R672" s="198"/>
      <c r="S672" s="198"/>
      <c r="T672" s="198"/>
      <c r="U672" s="198"/>
    </row>
    <row r="673" spans="1:21">
      <c r="A673" s="55"/>
      <c r="B673" s="55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5"/>
      <c r="R673" s="198"/>
      <c r="S673" s="198"/>
      <c r="T673" s="198"/>
      <c r="U673" s="198"/>
    </row>
    <row r="674" spans="1:21">
      <c r="A674" s="55"/>
      <c r="B674" s="55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5"/>
      <c r="R674" s="198"/>
      <c r="S674" s="198"/>
      <c r="T674" s="198"/>
      <c r="U674" s="198"/>
    </row>
    <row r="675" spans="1:21">
      <c r="A675" s="55"/>
      <c r="B675" s="55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5"/>
      <c r="R675" s="198"/>
      <c r="S675" s="198"/>
      <c r="T675" s="198"/>
      <c r="U675" s="198"/>
    </row>
    <row r="676" spans="1:21">
      <c r="A676" s="55"/>
      <c r="B676" s="55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5"/>
      <c r="R676" s="198"/>
      <c r="S676" s="198"/>
      <c r="T676" s="198"/>
      <c r="U676" s="198"/>
    </row>
    <row r="677" spans="1:21">
      <c r="A677" s="55"/>
      <c r="B677" s="55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5"/>
      <c r="R677" s="198"/>
      <c r="S677" s="198"/>
      <c r="T677" s="198"/>
      <c r="U677" s="198"/>
    </row>
    <row r="678" spans="1:21">
      <c r="A678" s="55"/>
      <c r="B678" s="55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5"/>
      <c r="R678" s="198"/>
      <c r="S678" s="198"/>
      <c r="T678" s="198"/>
      <c r="U678" s="198"/>
    </row>
    <row r="679" spans="1:21">
      <c r="A679" s="55"/>
      <c r="B679" s="55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5"/>
      <c r="R679" s="198"/>
      <c r="S679" s="198"/>
      <c r="T679" s="198"/>
      <c r="U679" s="198"/>
    </row>
    <row r="680" spans="1:21">
      <c r="A680" s="55"/>
      <c r="B680" s="55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5"/>
      <c r="R680" s="198"/>
      <c r="S680" s="198"/>
      <c r="T680" s="198"/>
      <c r="U680" s="198"/>
    </row>
    <row r="681" spans="1:21">
      <c r="A681" s="55"/>
      <c r="B681" s="55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5"/>
      <c r="R681" s="198"/>
      <c r="S681" s="198"/>
      <c r="T681" s="198"/>
      <c r="U681" s="198"/>
    </row>
    <row r="682" spans="1:21">
      <c r="A682" s="55"/>
      <c r="B682" s="55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5"/>
      <c r="R682" s="198"/>
      <c r="S682" s="198"/>
      <c r="T682" s="198"/>
      <c r="U682" s="198"/>
    </row>
    <row r="683" spans="1:21">
      <c r="A683" s="55"/>
      <c r="B683" s="55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5"/>
      <c r="R683" s="198"/>
      <c r="S683" s="198"/>
      <c r="T683" s="198"/>
      <c r="U683" s="198"/>
    </row>
    <row r="684" spans="1:21">
      <c r="A684" s="55"/>
      <c r="B684" s="55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5"/>
      <c r="R684" s="198"/>
      <c r="S684" s="198"/>
      <c r="T684" s="198"/>
      <c r="U684" s="198"/>
    </row>
    <row r="685" spans="1:21">
      <c r="A685" s="55"/>
      <c r="B685" s="55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5"/>
      <c r="R685" s="198"/>
      <c r="S685" s="198"/>
      <c r="T685" s="198"/>
      <c r="U685" s="198"/>
    </row>
    <row r="686" spans="1:21">
      <c r="A686" s="55"/>
      <c r="B686" s="55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5"/>
      <c r="R686" s="198"/>
      <c r="S686" s="198"/>
      <c r="T686" s="198"/>
      <c r="U686" s="198"/>
    </row>
    <row r="687" spans="1:21">
      <c r="A687" s="55"/>
      <c r="B687" s="55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5"/>
      <c r="R687" s="198"/>
      <c r="S687" s="198"/>
      <c r="T687" s="198"/>
      <c r="U687" s="198"/>
    </row>
    <row r="688" spans="1:21">
      <c r="A688" s="55"/>
      <c r="B688" s="55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5"/>
      <c r="R688" s="198"/>
      <c r="S688" s="198"/>
      <c r="T688" s="198"/>
      <c r="U688" s="198"/>
    </row>
    <row r="689" spans="1:21">
      <c r="A689" s="55"/>
      <c r="B689" s="55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5"/>
      <c r="R689" s="198"/>
      <c r="S689" s="198"/>
      <c r="T689" s="198"/>
      <c r="U689" s="198"/>
    </row>
    <row r="690" spans="1:21">
      <c r="A690" s="55"/>
      <c r="B690" s="55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5"/>
      <c r="R690" s="198"/>
      <c r="S690" s="198"/>
      <c r="T690" s="198"/>
      <c r="U690" s="198"/>
    </row>
    <row r="691" spans="1:21">
      <c r="A691" s="55"/>
      <c r="B691" s="55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5"/>
      <c r="R691" s="198"/>
      <c r="S691" s="198"/>
      <c r="T691" s="198"/>
      <c r="U691" s="198"/>
    </row>
    <row r="692" spans="1:21">
      <c r="A692" s="55"/>
      <c r="B692" s="55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5"/>
      <c r="R692" s="198"/>
      <c r="S692" s="198"/>
      <c r="T692" s="198"/>
      <c r="U692" s="198"/>
    </row>
    <row r="693" spans="1:21">
      <c r="A693" s="55"/>
      <c r="B693" s="55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5"/>
      <c r="R693" s="198"/>
      <c r="S693" s="198"/>
      <c r="T693" s="198"/>
      <c r="U693" s="198"/>
    </row>
    <row r="694" spans="1:21">
      <c r="A694" s="55"/>
      <c r="B694" s="55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5"/>
      <c r="R694" s="198"/>
      <c r="S694" s="198"/>
      <c r="T694" s="198"/>
      <c r="U694" s="198"/>
    </row>
    <row r="695" spans="1:21">
      <c r="A695" s="55"/>
      <c r="B695" s="55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5"/>
      <c r="R695" s="198"/>
      <c r="S695" s="198"/>
      <c r="T695" s="198"/>
      <c r="U695" s="198"/>
    </row>
    <row r="696" spans="1:21">
      <c r="A696" s="55"/>
      <c r="B696" s="55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5"/>
      <c r="R696" s="198"/>
      <c r="S696" s="198"/>
      <c r="T696" s="198"/>
      <c r="U696" s="198"/>
    </row>
    <row r="697" spans="1:21">
      <c r="A697" s="55"/>
      <c r="B697" s="55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5"/>
      <c r="R697" s="198"/>
      <c r="S697" s="198"/>
      <c r="T697" s="198"/>
      <c r="U697" s="198"/>
    </row>
    <row r="698" spans="1:21">
      <c r="A698" s="55"/>
      <c r="B698" s="55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5"/>
      <c r="R698" s="198"/>
      <c r="S698" s="198"/>
      <c r="T698" s="198"/>
      <c r="U698" s="198"/>
    </row>
    <row r="699" spans="1:21">
      <c r="A699" s="55"/>
      <c r="B699" s="55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5"/>
      <c r="R699" s="198"/>
      <c r="S699" s="198"/>
      <c r="T699" s="198"/>
      <c r="U699" s="198"/>
    </row>
    <row r="700" spans="1:21">
      <c r="A700" s="55"/>
      <c r="B700" s="55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5"/>
      <c r="R700" s="198"/>
      <c r="S700" s="198"/>
      <c r="T700" s="198"/>
      <c r="U700" s="198"/>
    </row>
    <row r="701" spans="1:21">
      <c r="A701" s="55"/>
      <c r="B701" s="55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5"/>
      <c r="R701" s="198"/>
      <c r="S701" s="198"/>
      <c r="T701" s="198"/>
      <c r="U701" s="198"/>
    </row>
    <row r="702" spans="1:21">
      <c r="A702" s="55"/>
      <c r="B702" s="55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5"/>
      <c r="R702" s="198"/>
      <c r="S702" s="198"/>
      <c r="T702" s="198"/>
      <c r="U702" s="198"/>
    </row>
    <row r="703" spans="1:21">
      <c r="A703" s="55"/>
      <c r="B703" s="55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5"/>
      <c r="R703" s="198"/>
      <c r="S703" s="198"/>
      <c r="T703" s="198"/>
      <c r="U703" s="198"/>
    </row>
    <row r="704" spans="1:21">
      <c r="A704" s="55"/>
      <c r="B704" s="55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5"/>
      <c r="R704" s="198"/>
      <c r="S704" s="198"/>
      <c r="T704" s="198"/>
      <c r="U704" s="198"/>
    </row>
    <row r="705" spans="1:21">
      <c r="A705" s="55"/>
      <c r="B705" s="55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5"/>
      <c r="R705" s="198"/>
      <c r="S705" s="198"/>
      <c r="T705" s="198"/>
      <c r="U705" s="198"/>
    </row>
    <row r="706" spans="1:21">
      <c r="A706" s="55"/>
      <c r="B706" s="55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5"/>
      <c r="R706" s="198"/>
      <c r="S706" s="198"/>
      <c r="T706" s="198"/>
      <c r="U706" s="198"/>
    </row>
    <row r="707" spans="1:21">
      <c r="A707" s="55"/>
      <c r="B707" s="55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5"/>
      <c r="R707" s="198"/>
      <c r="S707" s="198"/>
      <c r="T707" s="198"/>
      <c r="U707" s="198"/>
    </row>
    <row r="708" spans="1:21">
      <c r="A708" s="55"/>
      <c r="B708" s="55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5"/>
      <c r="R708" s="198"/>
      <c r="S708" s="198"/>
      <c r="T708" s="198"/>
      <c r="U708" s="198"/>
    </row>
    <row r="709" spans="1:21">
      <c r="A709" s="55"/>
      <c r="B709" s="55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5"/>
      <c r="R709" s="198"/>
      <c r="S709" s="198"/>
      <c r="T709" s="198"/>
      <c r="U709" s="198"/>
    </row>
    <row r="710" spans="1:21">
      <c r="A710" s="55"/>
      <c r="B710" s="55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5"/>
      <c r="R710" s="198"/>
      <c r="S710" s="198"/>
      <c r="T710" s="198"/>
      <c r="U710" s="198"/>
    </row>
    <row r="711" spans="1:21">
      <c r="A711" s="55"/>
      <c r="B711" s="55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5"/>
      <c r="R711" s="198"/>
      <c r="S711" s="198"/>
      <c r="T711" s="198"/>
      <c r="U711" s="198"/>
    </row>
    <row r="712" spans="1:21">
      <c r="A712" s="55"/>
      <c r="B712" s="55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5"/>
      <c r="R712" s="198"/>
      <c r="S712" s="198"/>
      <c r="T712" s="198"/>
      <c r="U712" s="198"/>
    </row>
    <row r="713" spans="1:21">
      <c r="A713" s="55"/>
      <c r="B713" s="55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5"/>
      <c r="R713" s="198"/>
      <c r="S713" s="198"/>
      <c r="T713" s="198"/>
      <c r="U713" s="198"/>
    </row>
    <row r="714" spans="1:21">
      <c r="A714" s="55"/>
      <c r="B714" s="55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5"/>
      <c r="R714" s="198"/>
      <c r="S714" s="198"/>
      <c r="T714" s="198"/>
      <c r="U714" s="198"/>
    </row>
    <row r="715" spans="1:21">
      <c r="A715" s="55"/>
      <c r="B715" s="55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5"/>
      <c r="R715" s="198"/>
      <c r="S715" s="198"/>
      <c r="T715" s="198"/>
      <c r="U715" s="198"/>
    </row>
    <row r="716" spans="1:21">
      <c r="A716" s="55"/>
      <c r="B716" s="55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5"/>
      <c r="R716" s="198"/>
      <c r="S716" s="198"/>
      <c r="T716" s="198"/>
      <c r="U716" s="198"/>
    </row>
    <row r="717" spans="1:21">
      <c r="A717" s="55"/>
      <c r="B717" s="55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5"/>
      <c r="R717" s="198"/>
      <c r="S717" s="198"/>
      <c r="T717" s="198"/>
      <c r="U717" s="198"/>
    </row>
    <row r="718" spans="1:21">
      <c r="A718" s="55"/>
      <c r="B718" s="55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5"/>
      <c r="R718" s="198"/>
      <c r="S718" s="198"/>
      <c r="T718" s="198"/>
      <c r="U718" s="198"/>
    </row>
    <row r="719" spans="1:21">
      <c r="A719" s="55"/>
      <c r="B719" s="55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5"/>
      <c r="R719" s="198"/>
      <c r="S719" s="198"/>
      <c r="T719" s="198"/>
      <c r="U719" s="198"/>
    </row>
    <row r="720" spans="1:21">
      <c r="A720" s="55"/>
      <c r="B720" s="55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5"/>
      <c r="R720" s="198"/>
      <c r="S720" s="198"/>
      <c r="T720" s="198"/>
      <c r="U720" s="198"/>
    </row>
    <row r="721" spans="1:21">
      <c r="A721" s="55"/>
      <c r="B721" s="55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5"/>
      <c r="R721" s="198"/>
      <c r="S721" s="198"/>
      <c r="T721" s="198"/>
      <c r="U721" s="198"/>
    </row>
    <row r="722" spans="1:21">
      <c r="A722" s="55"/>
      <c r="B722" s="55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5"/>
      <c r="R722" s="198"/>
      <c r="S722" s="198"/>
      <c r="T722" s="198"/>
      <c r="U722" s="198"/>
    </row>
    <row r="723" spans="1:21">
      <c r="A723" s="55"/>
      <c r="B723" s="55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5"/>
      <c r="R723" s="198"/>
      <c r="S723" s="198"/>
      <c r="T723" s="198"/>
      <c r="U723" s="198"/>
    </row>
    <row r="724" spans="1:21">
      <c r="A724" s="55"/>
      <c r="B724" s="55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5"/>
      <c r="R724" s="198"/>
      <c r="S724" s="198"/>
      <c r="T724" s="198"/>
      <c r="U724" s="198"/>
    </row>
    <row r="725" spans="1:21">
      <c r="A725" s="55"/>
      <c r="B725" s="55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5"/>
      <c r="R725" s="198"/>
      <c r="S725" s="198"/>
      <c r="T725" s="198"/>
      <c r="U725" s="198"/>
    </row>
    <row r="726" spans="1:21">
      <c r="A726" s="55"/>
      <c r="B726" s="55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5"/>
      <c r="R726" s="198"/>
      <c r="S726" s="198"/>
      <c r="T726" s="198"/>
      <c r="U726" s="198"/>
    </row>
    <row r="727" spans="1:21">
      <c r="A727" s="55"/>
      <c r="B727" s="55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5"/>
      <c r="R727" s="198"/>
      <c r="S727" s="198"/>
      <c r="T727" s="198"/>
      <c r="U727" s="198"/>
    </row>
    <row r="728" spans="1:21">
      <c r="A728" s="55"/>
      <c r="B728" s="55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5"/>
      <c r="R728" s="198"/>
      <c r="S728" s="198"/>
      <c r="T728" s="198"/>
      <c r="U728" s="198"/>
    </row>
    <row r="729" spans="1:21">
      <c r="A729" s="55"/>
      <c r="B729" s="55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5"/>
      <c r="R729" s="198"/>
      <c r="S729" s="198"/>
      <c r="T729" s="198"/>
      <c r="U729" s="198"/>
    </row>
    <row r="730" spans="1:21">
      <c r="A730" s="55"/>
      <c r="B730" s="55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5"/>
      <c r="R730" s="198"/>
      <c r="S730" s="198"/>
      <c r="T730" s="198"/>
      <c r="U730" s="198"/>
    </row>
    <row r="731" spans="1:21">
      <c r="A731" s="55"/>
      <c r="B731" s="55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5"/>
      <c r="R731" s="198"/>
      <c r="S731" s="198"/>
      <c r="T731" s="198"/>
      <c r="U731" s="198"/>
    </row>
    <row r="732" spans="1:21">
      <c r="A732" s="55"/>
      <c r="B732" s="55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5"/>
      <c r="R732" s="198"/>
      <c r="S732" s="198"/>
      <c r="T732" s="198"/>
      <c r="U732" s="198"/>
    </row>
    <row r="733" spans="1:21">
      <c r="A733" s="55"/>
      <c r="B733" s="55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5"/>
      <c r="R733" s="198"/>
      <c r="S733" s="198"/>
      <c r="T733" s="198"/>
      <c r="U733" s="198"/>
    </row>
    <row r="734" spans="1:21">
      <c r="A734" s="55"/>
      <c r="B734" s="55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5"/>
      <c r="R734" s="198"/>
      <c r="S734" s="198"/>
      <c r="T734" s="198"/>
      <c r="U734" s="198"/>
    </row>
    <row r="735" spans="1:21">
      <c r="A735" s="55"/>
      <c r="B735" s="55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5"/>
      <c r="R735" s="198"/>
      <c r="S735" s="198"/>
      <c r="T735" s="198"/>
      <c r="U735" s="198"/>
    </row>
    <row r="736" spans="1:21">
      <c r="A736" s="55"/>
      <c r="B736" s="55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5"/>
      <c r="R736" s="198"/>
      <c r="S736" s="198"/>
      <c r="T736" s="198"/>
      <c r="U736" s="198"/>
    </row>
    <row r="737" spans="1:21">
      <c r="A737" s="55"/>
      <c r="B737" s="55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5"/>
      <c r="R737" s="198"/>
      <c r="S737" s="198"/>
      <c r="T737" s="198"/>
      <c r="U737" s="198"/>
    </row>
    <row r="738" spans="1:21">
      <c r="A738" s="55"/>
      <c r="B738" s="55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5"/>
      <c r="R738" s="198"/>
      <c r="S738" s="198"/>
      <c r="T738" s="198"/>
      <c r="U738" s="198"/>
    </row>
    <row r="739" spans="1:21">
      <c r="A739" s="55"/>
      <c r="B739" s="55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5"/>
      <c r="R739" s="198"/>
      <c r="S739" s="198"/>
      <c r="T739" s="198"/>
      <c r="U739" s="198"/>
    </row>
    <row r="740" spans="1:21">
      <c r="A740" s="55"/>
      <c r="B740" s="55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5"/>
      <c r="R740" s="198"/>
      <c r="S740" s="198"/>
      <c r="T740" s="198"/>
      <c r="U740" s="198"/>
    </row>
    <row r="741" spans="1:21">
      <c r="A741" s="55"/>
      <c r="B741" s="55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5"/>
      <c r="R741" s="198"/>
      <c r="S741" s="198"/>
      <c r="T741" s="198"/>
      <c r="U741" s="198"/>
    </row>
    <row r="742" spans="1:21">
      <c r="A742" s="55"/>
      <c r="B742" s="55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5"/>
      <c r="R742" s="198"/>
      <c r="S742" s="198"/>
      <c r="T742" s="198"/>
      <c r="U742" s="198"/>
    </row>
    <row r="743" spans="1:21">
      <c r="A743" s="55"/>
      <c r="B743" s="55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5"/>
      <c r="R743" s="198"/>
      <c r="S743" s="198"/>
      <c r="T743" s="198"/>
      <c r="U743" s="198"/>
    </row>
    <row r="744" spans="1:21">
      <c r="A744" s="55"/>
      <c r="B744" s="55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5"/>
      <c r="R744" s="198"/>
      <c r="S744" s="198"/>
      <c r="T744" s="198"/>
      <c r="U744" s="198"/>
    </row>
    <row r="745" spans="1:21">
      <c r="A745" s="55"/>
      <c r="B745" s="55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5"/>
      <c r="R745" s="198"/>
      <c r="S745" s="198"/>
      <c r="T745" s="198"/>
      <c r="U745" s="198"/>
    </row>
    <row r="746" spans="1:21">
      <c r="A746" s="55"/>
      <c r="B746" s="55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5"/>
      <c r="R746" s="198"/>
      <c r="S746" s="198"/>
      <c r="T746" s="198"/>
      <c r="U746" s="198"/>
    </row>
    <row r="747" spans="1:21">
      <c r="A747" s="55"/>
      <c r="B747" s="55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5"/>
      <c r="R747" s="198"/>
      <c r="S747" s="198"/>
      <c r="T747" s="198"/>
      <c r="U747" s="198"/>
    </row>
    <row r="748" spans="1:21">
      <c r="A748" s="55"/>
      <c r="B748" s="55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5"/>
      <c r="R748" s="198"/>
      <c r="S748" s="198"/>
      <c r="T748" s="198"/>
      <c r="U748" s="198"/>
    </row>
    <row r="749" spans="1:21">
      <c r="A749" s="55"/>
      <c r="B749" s="55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5"/>
      <c r="R749" s="198"/>
      <c r="S749" s="198"/>
      <c r="T749" s="198"/>
      <c r="U749" s="198"/>
    </row>
    <row r="750" spans="1:21">
      <c r="A750" s="55"/>
      <c r="B750" s="55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5"/>
      <c r="R750" s="198"/>
      <c r="S750" s="198"/>
      <c r="T750" s="198"/>
      <c r="U750" s="198"/>
    </row>
    <row r="751" spans="1:21">
      <c r="A751" s="55"/>
      <c r="B751" s="55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5"/>
      <c r="R751" s="198"/>
      <c r="S751" s="198"/>
      <c r="T751" s="198"/>
      <c r="U751" s="198"/>
    </row>
  </sheetData>
  <conditionalFormatting sqref="D103:D106 J103:K106 P103:P106 D229:P234">
    <cfRule type="cellIs" dxfId="37" priority="1" operator="equal">
      <formula>0</formula>
    </cfRule>
  </conditionalFormatting>
  <conditionalFormatting sqref="A101:A104">
    <cfRule type="cellIs" dxfId="36" priority="2" operator="greaterThan">
      <formula>0</formula>
    </cfRule>
  </conditionalFormatting>
  <conditionalFormatting sqref="A101:A104">
    <cfRule type="cellIs" dxfId="35" priority="3" operator="lessThan">
      <formula>0</formula>
    </cfRule>
  </conditionalFormatting>
  <conditionalFormatting sqref="A101:A104">
    <cfRule type="cellIs" dxfId="34" priority="4" operator="equal">
      <formula>0</formula>
    </cfRule>
  </conditionalFormatting>
  <conditionalFormatting sqref="A2">
    <cfRule type="cellIs" dxfId="33" priority="5" operator="lessThan">
      <formula>0</formula>
    </cfRule>
  </conditionalFormatting>
  <conditionalFormatting sqref="A2">
    <cfRule type="cellIs" dxfId="32" priority="6" operator="greaterThan">
      <formula>0</formula>
    </cfRule>
  </conditionalFormatting>
  <conditionalFormatting sqref="A2">
    <cfRule type="expression" dxfId="31" priority="7">
      <formula>LEFT($A:$A,LEN($A:$A)-1)=$1:$1</formula>
    </cfRule>
  </conditionalFormatting>
  <conditionalFormatting sqref="A2">
    <cfRule type="cellIs" dxfId="30" priority="8" operator="equal">
      <formula>0</formula>
    </cfRule>
  </conditionalFormatting>
  <conditionalFormatting sqref="A2">
    <cfRule type="cellIs" dxfId="29" priority="9" operator="lessThan">
      <formula>0</formula>
    </cfRule>
  </conditionalFormatting>
  <conditionalFormatting sqref="A2">
    <cfRule type="cellIs" dxfId="28" priority="10" operator="greaterThan">
      <formula>0</formula>
    </cfRule>
  </conditionalFormatting>
  <conditionalFormatting sqref="A2">
    <cfRule type="expression" dxfId="27" priority="11">
      <formula>LEFT($A:$A,LEN($A:$A)-1)=$1:$1</formula>
    </cfRule>
  </conditionalFormatting>
  <conditionalFormatting sqref="A2">
    <cfRule type="cellIs" dxfId="26" priority="12" operator="equal">
      <formula>0</formula>
    </cfRule>
  </conditionalFormatting>
  <conditionalFormatting sqref="A2:A113">
    <cfRule type="cellIs" dxfId="25" priority="13" operator="greaterThan">
      <formula>0</formula>
    </cfRule>
  </conditionalFormatting>
  <conditionalFormatting sqref="A2:A113">
    <cfRule type="cellIs" dxfId="24" priority="14" operator="lessThan">
      <formula>0</formula>
    </cfRule>
  </conditionalFormatting>
  <conditionalFormatting sqref="A2:A113">
    <cfRule type="cellIs" dxfId="23" priority="15" operator="equal">
      <formula>0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25"/>
  <sheetViews>
    <sheetView workbookViewId="0"/>
  </sheetViews>
  <sheetFormatPr defaultColWidth="14.42578125" defaultRowHeight="15" customHeight="1"/>
  <cols>
    <col min="1" max="1" width="10.28515625" customWidth="1"/>
    <col min="2" max="2" width="14.28515625" customWidth="1"/>
    <col min="3" max="3" width="18.42578125" customWidth="1"/>
    <col min="4" max="4" width="13" customWidth="1"/>
    <col min="5" max="5" width="15.28515625" customWidth="1"/>
    <col min="6" max="7" width="11.28515625" customWidth="1"/>
    <col min="8" max="8" width="12.5703125" customWidth="1"/>
    <col min="9" max="9" width="12.85546875" customWidth="1"/>
  </cols>
  <sheetData>
    <row r="1" spans="1:10" ht="15" customHeight="1">
      <c r="A1" s="124" t="s">
        <v>437</v>
      </c>
      <c r="E1" s="1" t="s">
        <v>438</v>
      </c>
      <c r="F1" s="127" t="str">
        <f t="array" ref="F1">INDEX(skillData!K1:N120,MATCH(C2,skillData!A1:A120,0),MATCH(D2,skillData!A1:D1,0))</f>
        <v>caster currentHP%</v>
      </c>
      <c r="G1" s="130" t="e">
        <f t="array" aca="1" ref="G1" ca="1">_xludf.IFs(F1="defPen","condition",OR(F1="atk",F1="def",F1="maxHP",F1="spd"),"",NOT(OR(F1="atk",F1="def",F1="maxHP",F1="spd")),INDEX(skillData!K1:N120,MATCH(C2,skillData!A1:A120,0),MATCH(D2,skillData!A1:D1,0)))</f>
        <v>#NAME?</v>
      </c>
      <c r="J1" s="1" t="s">
        <v>439</v>
      </c>
    </row>
    <row r="2" spans="1:10">
      <c r="A2" s="5"/>
      <c r="B2" s="4"/>
      <c r="C2" s="40" t="s">
        <v>185</v>
      </c>
      <c r="D2" s="132" t="s">
        <v>440</v>
      </c>
      <c r="E2" s="1">
        <f t="array" ref="E2">INDEX(skillData!A1:D120,MATCH(C2,skillData!A1:A120,0),MATCH(D2,skillData!A1:D1,0))</f>
        <v>2.16</v>
      </c>
      <c r="F2" s="1" t="e">
        <f t="array" aca="1" ref="F2" ca="1">_xludf.IFs(F1="focus stacks",G2,OR(F1="",F1="def",F1="maxHP",F1="spd"), INDEX(skillData!F1:I120,MATCH(C2,skillData!A1:A120,0),MATCH(D2,skillData!A1:D1,0)),OR(F1="defPen",F1="number of debuffs",F1="target missingHP%",F1="target maxHP",F1="number of enemies"),INDEX(skillData!P1:S120,MATCH(C2,skillData!P1:P120,0),MATCH(D2,skillData!P1:S1,0)),F1&lt;&gt;"",G2)</f>
        <v>#NAME?</v>
      </c>
      <c r="G2" s="136">
        <v>100</v>
      </c>
      <c r="H2" s="4" t="e">
        <f ca="1">_xludf.IFs(OR(scaling="number of debuffs",scaling="target missingHP%",scaling="number of hits(3/5/10)"),"&lt;fill in this box",F1&lt;&gt;"number of debuffs","")</f>
        <v>#NAME?</v>
      </c>
      <c r="J2" s="1" t="s">
        <v>442</v>
      </c>
    </row>
    <row r="3" spans="1:10">
      <c r="A3" s="5"/>
      <c r="B3" s="1" t="s">
        <v>443</v>
      </c>
      <c r="C3" s="4" t="s">
        <v>444</v>
      </c>
      <c r="D3" s="4" t="s">
        <v>445</v>
      </c>
      <c r="E3" s="4" t="s">
        <v>446</v>
      </c>
      <c r="F3" s="4" t="s">
        <v>447</v>
      </c>
      <c r="G3" s="4" t="s">
        <v>448</v>
      </c>
      <c r="H3" s="138" t="s">
        <v>449</v>
      </c>
    </row>
    <row r="4" spans="1:10">
      <c r="A4" s="4"/>
      <c r="B4" s="132">
        <v>1200</v>
      </c>
      <c r="C4" s="40">
        <v>10000</v>
      </c>
      <c r="D4" s="40">
        <v>0</v>
      </c>
      <c r="E4" s="40">
        <v>185</v>
      </c>
      <c r="F4" s="40">
        <v>5301</v>
      </c>
      <c r="G4" s="40">
        <v>200</v>
      </c>
      <c r="H4" s="139">
        <v>20</v>
      </c>
    </row>
    <row r="5" spans="1:10">
      <c r="A5" s="140"/>
      <c r="C5" s="1" t="s">
        <v>450</v>
      </c>
      <c r="D5" s="5"/>
      <c r="E5" s="5"/>
      <c r="F5" s="5"/>
      <c r="G5" s="5"/>
      <c r="H5" s="17"/>
    </row>
    <row r="6" spans="1:10">
      <c r="A6" s="4" t="s">
        <v>451</v>
      </c>
      <c r="B6" s="4" t="s">
        <v>452</v>
      </c>
      <c r="C6" s="5" t="e">
        <f ca="1">_xludf.IFs(OR(scaling="",scaling="number of hits(3/5/10)",scaling="caster currentHP%"),skillData!V11,scaling="maxHP",skillData!W11,scaling="def",skillData!X11,scaling="spd",skillData!Y11,scaling="defPen",skillData!Z11,OR(scaling="number of debuffs",scaling="target missingHP%",scaling="number of enemies"),skillData!AA11,scaling="target maxHP",skillData!AB11,LEFT(scaling,3)="has",skillData!AC11,scaling="polarized",skillData!AD11)</f>
        <v>#NAME?</v>
      </c>
      <c r="D6" s="5"/>
      <c r="E6" s="5"/>
      <c r="F6" s="5"/>
      <c r="G6" s="5"/>
      <c r="H6" s="5"/>
    </row>
    <row r="7" spans="1:10">
      <c r="A7" s="40" t="s">
        <v>454</v>
      </c>
      <c r="B7" s="4" t="s">
        <v>455</v>
      </c>
      <c r="C7" s="5" t="e">
        <f ca="1">_xludf.IFs(OR(scaling="",scaling="number of hits(3/5/10)",scaling="caster currentHP%"),skillData!V12,scaling="maxHP",skillData!W12,scaling="def",skillData!X12,scaling="spd",skillData!Y12,scaling="defPen",skillData!Z12,OR(scaling="number of debuffs",scaling="target missingHP%",scaling="number of enemies"),skillData!AA12,scaling="target maxHP",skillData!AB12,LEFT(scaling,3)="has",skillData!AC12,scaling="polarized",skillData!AD12)</f>
        <v>#NAME?</v>
      </c>
      <c r="D7" s="5"/>
      <c r="E7" s="5"/>
      <c r="F7" s="5"/>
      <c r="G7" s="5"/>
      <c r="H7" s="5"/>
    </row>
    <row r="8" spans="1:10">
      <c r="A8" s="4" t="s">
        <v>456</v>
      </c>
      <c r="B8" s="4" t="s">
        <v>4</v>
      </c>
      <c r="C8" s="5" t="e">
        <f ca="1">_xludf.IFs(OR(scaling="",scaling="number of hits(3/5/10)",scaling="caster currentHP%"),skillData!V13,scaling="maxHP",skillData!W13,scaling="def",skillData!X13,scaling="spd",skillData!Y13,scaling="defPen",skillData!Z13,OR(scaling="number of debuffs",scaling="target missingHP%",scaling="number of enemies"),skillData!AA13,scaling="target maxHP",skillData!AB13,LEFT(scaling,3)="has",skillData!AC13,scaling="polarized",skillData!AD13)</f>
        <v>#NAME?</v>
      </c>
      <c r="D8" s="17"/>
      <c r="E8" s="4"/>
      <c r="F8" s="4"/>
      <c r="G8" s="17"/>
      <c r="H8" s="5"/>
    </row>
    <row r="9" spans="1:10">
      <c r="A9" s="40" t="s">
        <v>454</v>
      </c>
      <c r="B9" s="4" t="s">
        <v>458</v>
      </c>
      <c r="C9" s="5" t="e">
        <f ca="1">_xludf.IFs(OR(scaling="",scaling="number of hits(3/5/10)",scaling="caster currentHP%"),skillData!V14,scaling="maxHP",skillData!W14,scaling="def",skillData!X14,scaling="spd",skillData!Y14,scaling="defPen",skillData!Z14,OR(scaling="number of debuffs",scaling="target missingHP%",scaling="number of enemies"),skillData!AA14,scaling="target maxHP",skillData!AB14,LEFT(scaling,3)="has",skillData!AC14,scaling="polarized",skillData!AD14)</f>
        <v>#NAME?</v>
      </c>
      <c r="D9" s="17"/>
      <c r="E9" s="5"/>
      <c r="F9" s="4"/>
      <c r="G9" s="17"/>
      <c r="H9" s="5"/>
    </row>
    <row r="10" spans="1:10">
      <c r="E10" s="1" t="s">
        <v>459</v>
      </c>
    </row>
    <row r="12" spans="1:10" ht="15" customHeight="1">
      <c r="A12" s="5"/>
      <c r="B12" s="144" t="s">
        <v>460</v>
      </c>
      <c r="C12" s="4"/>
      <c r="D12" s="145" t="s">
        <v>461</v>
      </c>
      <c r="E12" s="5"/>
    </row>
    <row r="13" spans="1:10">
      <c r="A13" s="5"/>
      <c r="B13" s="5"/>
      <c r="C13" s="4" t="s">
        <v>462</v>
      </c>
      <c r="D13" s="33" t="s">
        <v>463</v>
      </c>
      <c r="E13" s="4" t="s">
        <v>464</v>
      </c>
    </row>
    <row r="14" spans="1:10">
      <c r="A14" s="5"/>
      <c r="B14" s="4" t="s">
        <v>465</v>
      </c>
      <c r="C14" s="40">
        <v>2000</v>
      </c>
      <c r="D14" s="146">
        <f t="shared" ref="D14:D17" si="0">TRUNC(100/(C14/300+1),2)%</f>
        <v>0.13039999999999999</v>
      </c>
      <c r="E14" s="4"/>
      <c r="G14" s="1" t="s">
        <v>467</v>
      </c>
    </row>
    <row r="15" spans="1:10">
      <c r="A15" s="5"/>
      <c r="B15" s="4" t="s">
        <v>468</v>
      </c>
      <c r="C15" s="5">
        <f>C14*0.3</f>
        <v>600</v>
      </c>
      <c r="D15" s="146">
        <f t="shared" si="0"/>
        <v>0.33329999999999999</v>
      </c>
      <c r="E15" s="147">
        <f>(D15-D14)/D14</f>
        <v>1.5559815950920246</v>
      </c>
    </row>
    <row r="16" spans="1:10">
      <c r="A16" s="40">
        <v>20</v>
      </c>
      <c r="B16" s="4" t="s">
        <v>469</v>
      </c>
      <c r="C16" s="5">
        <f>C14*(100-A16)%</f>
        <v>1600</v>
      </c>
      <c r="D16" s="146">
        <f t="shared" si="0"/>
        <v>0.1578</v>
      </c>
      <c r="E16" s="147">
        <f>(D16-D14)/D14</f>
        <v>0.21012269938650316</v>
      </c>
    </row>
    <row r="17" spans="1:10">
      <c r="A17" s="5"/>
      <c r="B17" s="4" t="s">
        <v>470</v>
      </c>
      <c r="C17" s="5">
        <f>C14*0.3*(100-A16)%</f>
        <v>480</v>
      </c>
      <c r="D17" s="146">
        <f t="shared" si="0"/>
        <v>0.3846</v>
      </c>
      <c r="E17" s="148">
        <f>(D17-D14)/D14</f>
        <v>1.9493865030674846</v>
      </c>
    </row>
    <row r="20" spans="1:10" ht="15" customHeight="1">
      <c r="A20" s="145" t="s">
        <v>471</v>
      </c>
      <c r="B20" s="5"/>
      <c r="C20" s="5"/>
      <c r="D20" s="5"/>
      <c r="E20" s="4" t="s">
        <v>438</v>
      </c>
      <c r="F20" s="5" t="str">
        <f t="array" ref="F20">INDEX(skillData!K1:N120,MATCH(C21,skillData!A1:A120,0),MATCH(D21,skillData!A1:D1,0))</f>
        <v>defPen</v>
      </c>
      <c r="G20" s="5" t="e">
        <f t="array" aca="1" ref="G20" ca="1">_xludf.IFs(F20="defPen","",OR(F20="atk",F20="def",F20="maxHP",F20="spd"),"",NOT(OR(F20="atk",F20="def",F20="maxHP",F20="spd")),INDEX(skillData!K1:N120,MATCH(C21,skillData!A1:A120,0),MATCH(D21,skillData!A1:D1,0)))</f>
        <v>#NAME?</v>
      </c>
      <c r="H20" s="5"/>
      <c r="I20" s="5"/>
    </row>
    <row r="21" spans="1:10">
      <c r="A21" s="5"/>
      <c r="B21" s="4"/>
      <c r="C21" s="40" t="s">
        <v>185</v>
      </c>
      <c r="D21" s="132" t="s">
        <v>474</v>
      </c>
      <c r="E21" s="5">
        <f t="array" ref="E21">INDEX(skillData!A1:D120,MATCH(C21,skillData!A1:A120,0),MATCH(D21,skillData!A1:D1,0))</f>
        <v>0.8</v>
      </c>
      <c r="F21" s="5" t="e">
        <f t="array" aca="1" ref="F21" ca="1">_xludf.IFs(F20="focus stacks",G21,OR(F20="",F20="def",F20="maxHP",F20="spd"), INDEX(skillData!F1:I120,MATCH(C21,skillData!A1:A120,0),MATCH(D21,skillData!A1:D1,0)),OR(F20="defPen",F20="number of debuffs",F20="target missingHP%",F20="target maxHP",F20="number of enemies"),INDEX(skillData!P1:S120,MATCH(C21,skillData!P1:P120,0),MATCH(D21,skillData!P1:S1,0)),F20&lt;&gt;"",G21)</f>
        <v>#NAME?</v>
      </c>
      <c r="G21" s="136">
        <v>30</v>
      </c>
      <c r="H21" s="150" t="e">
        <f ca="1">_xludf.IFs(OR(F20="number of debuffs",F20="target missingHP%",F20="number of hits(3/5/10)"),"&lt;fill in this box",F20&lt;&gt;"number of debuffs","")</f>
        <v>#NAME?</v>
      </c>
      <c r="I21" s="5"/>
    </row>
    <row r="22" spans="1:10">
      <c r="A22" s="1" t="s">
        <v>476</v>
      </c>
      <c r="B22" s="1" t="s">
        <v>477</v>
      </c>
      <c r="C22" s="4" t="s">
        <v>444</v>
      </c>
      <c r="D22" s="4" t="s">
        <v>445</v>
      </c>
      <c r="E22" s="4" t="s">
        <v>446</v>
      </c>
      <c r="F22" s="4" t="s">
        <v>447</v>
      </c>
      <c r="G22" s="4" t="s">
        <v>448</v>
      </c>
      <c r="H22" s="138" t="s">
        <v>449</v>
      </c>
      <c r="J22" s="1" t="s">
        <v>478</v>
      </c>
    </row>
    <row r="23" spans="1:10">
      <c r="A23" s="40" t="s">
        <v>479</v>
      </c>
      <c r="B23" s="40" t="s">
        <v>454</v>
      </c>
      <c r="C23" s="40">
        <v>1755</v>
      </c>
      <c r="D23" s="40">
        <v>1000</v>
      </c>
      <c r="E23" s="40">
        <v>142</v>
      </c>
      <c r="F23" s="40">
        <v>10000</v>
      </c>
      <c r="G23" s="40">
        <v>166</v>
      </c>
      <c r="H23" s="139">
        <v>0</v>
      </c>
      <c r="J23" s="1" t="s">
        <v>480</v>
      </c>
    </row>
    <row r="24" spans="1:10">
      <c r="B24" s="1" t="s">
        <v>481</v>
      </c>
      <c r="C24" s="127" t="s">
        <v>482</v>
      </c>
      <c r="D24" s="132">
        <v>4027</v>
      </c>
      <c r="F24" s="5"/>
      <c r="G24" s="17"/>
      <c r="H24" s="5"/>
      <c r="I24" s="5"/>
    </row>
    <row r="25" spans="1:10">
      <c r="B25" s="132" t="s">
        <v>452</v>
      </c>
      <c r="C25" s="1" t="s">
        <v>443</v>
      </c>
      <c r="F25" s="5"/>
      <c r="G25" s="17"/>
      <c r="H25" s="5"/>
      <c r="I25" s="5"/>
    </row>
  </sheetData>
  <dataValidations count="3">
    <dataValidation type="list" allowBlank="1" showErrorMessage="1" sqref="B25" xr:uid="{00000000-0002-0000-0900-000000000000}">
      <formula1>"Critical,Normal,Crushing,Miss"</formula1>
    </dataValidation>
    <dataValidation type="list" allowBlank="1" showErrorMessage="1" sqref="A7 A9 A23:B23" xr:uid="{00000000-0002-0000-0900-000001000000}">
      <formula1>"Yes,No"</formula1>
    </dataValidation>
    <dataValidation type="list" allowBlank="1" showErrorMessage="1" sqref="D2 D21" xr:uid="{00000000-0002-0000-0900-000002000000}">
      <formula1>"S1,S2,S3"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900-000003000000}">
          <x14:formula1>
            <xm:f>veryBigTable!$C$2:$C$123</xm:f>
          </x14:formula1>
          <xm:sqref>C2 C21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E120"/>
  <sheetViews>
    <sheetView workbookViewId="0"/>
  </sheetViews>
  <sheetFormatPr defaultColWidth="14.42578125" defaultRowHeight="15" customHeight="1"/>
  <cols>
    <col min="12" max="14" width="11" customWidth="1"/>
    <col min="17" max="19" width="8.85546875" customWidth="1"/>
    <col min="21" max="21" width="17.42578125" customWidth="1"/>
    <col min="25" max="25" width="17.140625" customWidth="1"/>
    <col min="27" max="31" width="18.140625" customWidth="1"/>
  </cols>
  <sheetData>
    <row r="1" spans="1:31">
      <c r="A1" s="1" t="s">
        <v>489</v>
      </c>
      <c r="B1" s="1" t="s">
        <v>490</v>
      </c>
      <c r="C1" s="1" t="s">
        <v>474</v>
      </c>
      <c r="D1" s="1" t="s">
        <v>440</v>
      </c>
      <c r="F1" s="1" t="s">
        <v>491</v>
      </c>
      <c r="G1" s="1" t="s">
        <v>490</v>
      </c>
      <c r="H1" s="1" t="s">
        <v>474</v>
      </c>
      <c r="I1" s="1" t="s">
        <v>440</v>
      </c>
      <c r="K1" s="157" t="s">
        <v>491</v>
      </c>
      <c r="L1" s="157" t="s">
        <v>490</v>
      </c>
      <c r="M1" s="157" t="s">
        <v>474</v>
      </c>
      <c r="N1" s="157" t="s">
        <v>440</v>
      </c>
      <c r="P1" s="157" t="s">
        <v>491</v>
      </c>
      <c r="Q1" s="157" t="s">
        <v>490</v>
      </c>
      <c r="R1" s="157" t="s">
        <v>474</v>
      </c>
      <c r="S1" s="157" t="s">
        <v>440</v>
      </c>
      <c r="Y1" s="1" t="s">
        <v>492</v>
      </c>
      <c r="Z1">
        <f>(critDMG/100)</f>
        <v>2</v>
      </c>
    </row>
    <row r="2" spans="1:31">
      <c r="A2" s="84" t="s">
        <v>35</v>
      </c>
      <c r="B2" s="158">
        <v>1</v>
      </c>
      <c r="C2" s="158">
        <v>0.8</v>
      </c>
      <c r="D2" s="158">
        <v>1.5</v>
      </c>
      <c r="E2" s="159"/>
      <c r="F2" s="84" t="s">
        <v>35</v>
      </c>
      <c r="G2" s="158">
        <v>0</v>
      </c>
      <c r="H2" s="158">
        <v>0</v>
      </c>
      <c r="I2" s="158">
        <v>0</v>
      </c>
      <c r="J2" s="159"/>
      <c r="K2" s="84" t="s">
        <v>35</v>
      </c>
      <c r="L2" s="158"/>
      <c r="M2" s="158"/>
      <c r="N2" s="158" t="e">
        <f ca="1">_xludf.IFs(damageCalc!G2=0,"has stunned(0/1)",damageCalc!G2=1,"defPen")</f>
        <v>#NAME?</v>
      </c>
      <c r="P2" s="84" t="s">
        <v>35</v>
      </c>
      <c r="Q2" s="158"/>
      <c r="R2" s="158"/>
      <c r="S2" s="158">
        <v>100</v>
      </c>
      <c r="Y2" s="1"/>
      <c r="Z2" s="1"/>
    </row>
    <row r="3" spans="1:31">
      <c r="A3" s="80" t="s">
        <v>56</v>
      </c>
      <c r="B3" s="158">
        <v>0.95</v>
      </c>
      <c r="C3" s="158">
        <v>0</v>
      </c>
      <c r="D3" s="158">
        <v>0</v>
      </c>
      <c r="E3" s="159"/>
      <c r="F3" s="80" t="s">
        <v>56</v>
      </c>
      <c r="G3" s="158">
        <v>0</v>
      </c>
      <c r="H3" s="158">
        <v>0</v>
      </c>
      <c r="I3" s="158">
        <v>0</v>
      </c>
      <c r="J3" s="159"/>
      <c r="K3" s="80" t="s">
        <v>56</v>
      </c>
      <c r="L3" s="158"/>
      <c r="M3" s="158"/>
      <c r="N3" s="158"/>
      <c r="P3" s="80" t="s">
        <v>56</v>
      </c>
      <c r="Q3" s="158"/>
      <c r="R3" s="158"/>
      <c r="S3" s="158"/>
      <c r="Y3" s="1" t="s">
        <v>494</v>
      </c>
      <c r="Z3" s="1">
        <v>1.3</v>
      </c>
    </row>
    <row r="4" spans="1:31">
      <c r="A4" s="80" t="s">
        <v>137</v>
      </c>
      <c r="B4" s="158">
        <v>1</v>
      </c>
      <c r="C4" s="158">
        <v>0</v>
      </c>
      <c r="D4" s="158">
        <v>1</v>
      </c>
      <c r="E4" s="159"/>
      <c r="F4" s="80" t="s">
        <v>137</v>
      </c>
      <c r="G4" s="158">
        <v>0</v>
      </c>
      <c r="H4" s="158">
        <v>0</v>
      </c>
      <c r="I4" s="158">
        <v>0</v>
      </c>
      <c r="J4" s="159"/>
      <c r="K4" s="80" t="s">
        <v>137</v>
      </c>
      <c r="L4" s="158"/>
      <c r="M4" s="158"/>
      <c r="N4" s="158"/>
      <c r="P4" s="80" t="s">
        <v>137</v>
      </c>
      <c r="Q4" s="158"/>
      <c r="R4" s="158"/>
      <c r="S4" s="158"/>
      <c r="Y4" s="1" t="s">
        <v>495</v>
      </c>
      <c r="Z4" s="1">
        <v>1</v>
      </c>
    </row>
    <row r="5" spans="1:31">
      <c r="A5" s="80" t="s">
        <v>150</v>
      </c>
      <c r="B5" s="158">
        <v>1.05</v>
      </c>
      <c r="C5" s="158">
        <v>0</v>
      </c>
      <c r="D5" s="158">
        <v>0</v>
      </c>
      <c r="E5" s="159"/>
      <c r="F5" s="80" t="s">
        <v>150</v>
      </c>
      <c r="G5" s="158">
        <v>0</v>
      </c>
      <c r="H5" s="158">
        <v>0</v>
      </c>
      <c r="I5" s="158">
        <v>0</v>
      </c>
      <c r="J5" s="159"/>
      <c r="K5" s="80" t="s">
        <v>150</v>
      </c>
      <c r="L5" s="158"/>
      <c r="M5" s="158"/>
      <c r="N5" s="158"/>
      <c r="P5" s="80" t="s">
        <v>150</v>
      </c>
      <c r="Q5" s="158"/>
      <c r="R5" s="158"/>
      <c r="S5" s="158"/>
      <c r="Y5" s="1" t="s">
        <v>496</v>
      </c>
      <c r="Z5" s="1">
        <v>0.75</v>
      </c>
    </row>
    <row r="6" spans="1:31">
      <c r="A6" s="80" t="s">
        <v>168</v>
      </c>
      <c r="B6" s="158">
        <v>1</v>
      </c>
      <c r="C6" s="158">
        <v>1</v>
      </c>
      <c r="D6" s="158">
        <v>1.35</v>
      </c>
      <c r="E6" s="159"/>
      <c r="F6" s="80" t="s">
        <v>168</v>
      </c>
      <c r="G6" s="158">
        <v>0</v>
      </c>
      <c r="H6" s="158">
        <v>0</v>
      </c>
      <c r="I6" s="158">
        <v>0</v>
      </c>
      <c r="J6" s="159"/>
      <c r="K6" s="80" t="s">
        <v>168</v>
      </c>
      <c r="L6" s="158"/>
      <c r="M6" s="158"/>
      <c r="N6" s="158" t="s">
        <v>497</v>
      </c>
      <c r="P6" s="80" t="s">
        <v>168</v>
      </c>
      <c r="Q6" s="158"/>
      <c r="R6" s="158"/>
      <c r="S6" s="158">
        <v>15</v>
      </c>
      <c r="U6" s="160"/>
      <c r="Y6" s="1" t="s">
        <v>499</v>
      </c>
      <c r="Z6">
        <f>IF(element="Yes",1.1,1)</f>
        <v>1</v>
      </c>
    </row>
    <row r="7" spans="1:31">
      <c r="A7" s="80" t="s">
        <v>177</v>
      </c>
      <c r="B7" s="158">
        <v>1</v>
      </c>
      <c r="C7" s="158">
        <v>0</v>
      </c>
      <c r="D7" s="158">
        <v>0</v>
      </c>
      <c r="E7" s="159"/>
      <c r="F7" s="80" t="s">
        <v>177</v>
      </c>
      <c r="G7" s="158">
        <v>0</v>
      </c>
      <c r="H7" s="158">
        <v>0</v>
      </c>
      <c r="I7" s="158">
        <v>0</v>
      </c>
      <c r="J7" s="159"/>
      <c r="K7" s="161" t="s">
        <v>177</v>
      </c>
      <c r="L7" s="158"/>
      <c r="M7" s="158"/>
      <c r="N7" s="158"/>
      <c r="P7" s="80" t="s">
        <v>177</v>
      </c>
      <c r="Q7" s="158"/>
      <c r="R7" s="158"/>
      <c r="S7" s="158"/>
      <c r="Y7" s="1" t="s">
        <v>500</v>
      </c>
      <c r="Z7">
        <f>IF(defBroken="Yes",enemyDEF*0.3,enemyDEF)</f>
        <v>1200</v>
      </c>
    </row>
    <row r="8" spans="1:31">
      <c r="A8" s="80" t="s">
        <v>37</v>
      </c>
      <c r="B8" s="158">
        <v>1.05</v>
      </c>
      <c r="C8" s="158">
        <v>0</v>
      </c>
      <c r="D8" s="158">
        <v>0.85</v>
      </c>
      <c r="E8" s="159"/>
      <c r="F8" s="80" t="s">
        <v>37</v>
      </c>
      <c r="G8" s="158">
        <v>0</v>
      </c>
      <c r="H8" s="158">
        <v>0</v>
      </c>
      <c r="I8" s="158">
        <v>0</v>
      </c>
      <c r="J8" s="159"/>
      <c r="K8" s="80" t="s">
        <v>37</v>
      </c>
      <c r="L8" s="158"/>
      <c r="M8" s="158"/>
      <c r="N8" s="158"/>
      <c r="P8" s="80" t="s">
        <v>37</v>
      </c>
      <c r="Q8" s="158"/>
      <c r="R8" s="158"/>
      <c r="S8" s="158"/>
      <c r="AA8" s="130"/>
    </row>
    <row r="9" spans="1:31">
      <c r="A9" s="80" t="s">
        <v>158</v>
      </c>
      <c r="B9" s="158">
        <v>0.75</v>
      </c>
      <c r="C9" s="158">
        <v>0</v>
      </c>
      <c r="D9" s="158">
        <v>0.68</v>
      </c>
      <c r="E9" s="159"/>
      <c r="F9" s="80" t="s">
        <v>158</v>
      </c>
      <c r="G9" s="158">
        <v>0</v>
      </c>
      <c r="H9" s="158">
        <v>0</v>
      </c>
      <c r="I9" s="158">
        <v>0</v>
      </c>
      <c r="J9" s="159"/>
      <c r="K9" s="80" t="s">
        <v>158</v>
      </c>
      <c r="L9" s="158" t="s">
        <v>501</v>
      </c>
      <c r="M9" s="158"/>
      <c r="N9" s="158" t="s">
        <v>501</v>
      </c>
      <c r="P9" s="80" t="s">
        <v>158</v>
      </c>
      <c r="Q9" s="158">
        <v>0.3</v>
      </c>
      <c r="R9" s="158"/>
      <c r="S9" s="158">
        <v>0.3</v>
      </c>
      <c r="V9" s="1" t="s">
        <v>502</v>
      </c>
      <c r="W9" s="1" t="s">
        <v>503</v>
      </c>
      <c r="X9" s="1" t="s">
        <v>504</v>
      </c>
      <c r="Y9" s="1" t="s">
        <v>505</v>
      </c>
      <c r="Z9" s="1" t="s">
        <v>506</v>
      </c>
      <c r="AA9" s="127" t="s">
        <v>508</v>
      </c>
      <c r="AB9" s="1" t="s">
        <v>503</v>
      </c>
      <c r="AC9" s="1" t="s">
        <v>509</v>
      </c>
      <c r="AD9" s="1" t="s">
        <v>510</v>
      </c>
      <c r="AE9" s="1"/>
    </row>
    <row r="10" spans="1:31">
      <c r="A10" s="80" t="s">
        <v>58</v>
      </c>
      <c r="B10" s="158">
        <v>0.72</v>
      </c>
      <c r="C10" s="158">
        <v>0.27</v>
      </c>
      <c r="D10" s="158">
        <v>0</v>
      </c>
      <c r="E10" s="159"/>
      <c r="F10" s="80" t="s">
        <v>58</v>
      </c>
      <c r="G10" s="158">
        <v>0.54</v>
      </c>
      <c r="H10" s="158">
        <v>0.45</v>
      </c>
      <c r="I10" s="158">
        <v>0</v>
      </c>
      <c r="J10" s="159"/>
      <c r="K10" s="80" t="s">
        <v>58</v>
      </c>
      <c r="L10" s="158" t="s">
        <v>445</v>
      </c>
      <c r="M10" s="158" t="s">
        <v>445</v>
      </c>
      <c r="N10" s="157"/>
      <c r="P10" s="80" t="s">
        <v>58</v>
      </c>
      <c r="Q10" s="158"/>
      <c r="R10" s="158"/>
      <c r="S10" s="158"/>
    </row>
    <row r="11" spans="1:31">
      <c r="A11" s="80" t="s">
        <v>173</v>
      </c>
      <c r="B11" s="158">
        <v>0.66500000000000004</v>
      </c>
      <c r="C11" s="158">
        <v>0</v>
      </c>
      <c r="D11" s="158">
        <v>1.425</v>
      </c>
      <c r="E11" s="159"/>
      <c r="F11" s="80" t="s">
        <v>173</v>
      </c>
      <c r="G11" s="158">
        <v>1.9E-2</v>
      </c>
      <c r="H11" s="158">
        <v>0</v>
      </c>
      <c r="I11" s="158">
        <v>4.7500000000000001E-2</v>
      </c>
      <c r="J11" s="159"/>
      <c r="K11" s="80" t="s">
        <v>173</v>
      </c>
      <c r="L11" s="158" t="s">
        <v>447</v>
      </c>
      <c r="M11" s="158"/>
      <c r="N11" s="157" t="s">
        <v>447</v>
      </c>
      <c r="P11" s="80" t="s">
        <v>173</v>
      </c>
      <c r="Q11" s="158"/>
      <c r="R11" s="158"/>
      <c r="S11" s="158"/>
      <c r="U11" s="4" t="s">
        <v>511</v>
      </c>
      <c r="V11" s="5">
        <v>19399</v>
      </c>
      <c r="W11">
        <v>495471</v>
      </c>
      <c r="X11">
        <v>19399</v>
      </c>
      <c r="Y11">
        <v>3608126</v>
      </c>
      <c r="Z11">
        <v>96993</v>
      </c>
      <c r="AA11">
        <v>1959251</v>
      </c>
      <c r="AB11">
        <v>19488</v>
      </c>
      <c r="AC11">
        <v>26188</v>
      </c>
      <c r="AD11" s="5">
        <v>21338</v>
      </c>
    </row>
    <row r="12" spans="1:31">
      <c r="A12" s="80" t="s">
        <v>114</v>
      </c>
      <c r="B12" s="158">
        <v>1</v>
      </c>
      <c r="C12" s="158">
        <v>0</v>
      </c>
      <c r="D12" s="158">
        <v>1.425</v>
      </c>
      <c r="E12" s="159"/>
      <c r="F12" s="80" t="s">
        <v>114</v>
      </c>
      <c r="G12" s="158">
        <v>0</v>
      </c>
      <c r="H12" s="158">
        <v>0</v>
      </c>
      <c r="I12" s="158">
        <v>0</v>
      </c>
      <c r="J12" s="159"/>
      <c r="K12" s="80" t="s">
        <v>114</v>
      </c>
      <c r="L12" s="158"/>
      <c r="M12" s="158"/>
      <c r="N12" s="158"/>
      <c r="P12" s="80" t="s">
        <v>114</v>
      </c>
      <c r="Q12" s="158"/>
      <c r="R12" s="158"/>
      <c r="S12" s="158"/>
      <c r="U12" s="4" t="s">
        <v>455</v>
      </c>
      <c r="V12" s="5">
        <v>12609</v>
      </c>
      <c r="W12">
        <v>322056</v>
      </c>
      <c r="X12">
        <v>12609</v>
      </c>
      <c r="Y12">
        <v>2345282</v>
      </c>
      <c r="Z12" s="5">
        <v>63045</v>
      </c>
      <c r="AA12">
        <v>1273513</v>
      </c>
      <c r="AB12">
        <v>12667</v>
      </c>
      <c r="AC12">
        <v>17022</v>
      </c>
      <c r="AD12" s="5">
        <v>13870</v>
      </c>
    </row>
    <row r="13" spans="1:31">
      <c r="A13" s="84" t="s">
        <v>211</v>
      </c>
      <c r="B13" s="158">
        <v>0.9</v>
      </c>
      <c r="C13" s="158">
        <v>0</v>
      </c>
      <c r="D13" s="158">
        <v>1.425</v>
      </c>
      <c r="E13" s="159"/>
      <c r="F13" s="84" t="s">
        <v>211</v>
      </c>
      <c r="G13" s="158">
        <v>7.4999999999999997E-2</v>
      </c>
      <c r="H13" s="158">
        <v>0</v>
      </c>
      <c r="I13" s="158">
        <v>0.1</v>
      </c>
      <c r="J13" s="159"/>
      <c r="K13" s="84" t="s">
        <v>211</v>
      </c>
      <c r="L13" s="158" t="s">
        <v>519</v>
      </c>
      <c r="M13" s="158"/>
      <c r="N13" s="157" t="s">
        <v>446</v>
      </c>
      <c r="P13" s="84" t="s">
        <v>211</v>
      </c>
      <c r="Q13" s="158"/>
      <c r="R13" s="158"/>
      <c r="S13" s="158"/>
      <c r="U13" s="4" t="s">
        <v>4</v>
      </c>
      <c r="V13" s="5">
        <v>9699</v>
      </c>
      <c r="W13">
        <v>247735</v>
      </c>
      <c r="X13">
        <v>9699</v>
      </c>
      <c r="Y13">
        <v>1804063</v>
      </c>
      <c r="Z13">
        <v>48496</v>
      </c>
      <c r="AA13">
        <v>979626</v>
      </c>
      <c r="AB13">
        <v>9744</v>
      </c>
      <c r="AC13">
        <v>13094</v>
      </c>
      <c r="AD13" s="5">
        <v>10669</v>
      </c>
    </row>
    <row r="14" spans="1:31">
      <c r="A14" s="80" t="s">
        <v>174</v>
      </c>
      <c r="B14" s="158">
        <v>0.8</v>
      </c>
      <c r="C14" s="158">
        <v>0</v>
      </c>
      <c r="D14" s="158">
        <v>1.2</v>
      </c>
      <c r="E14" s="159"/>
      <c r="F14" s="80" t="s">
        <v>174</v>
      </c>
      <c r="G14" s="158">
        <v>7.4999999999999997E-2</v>
      </c>
      <c r="H14" s="158">
        <v>0</v>
      </c>
      <c r="I14" s="158">
        <v>0.1125</v>
      </c>
      <c r="J14" s="159"/>
      <c r="K14" s="80" t="s">
        <v>174</v>
      </c>
      <c r="L14" s="158" t="s">
        <v>446</v>
      </c>
      <c r="M14" s="158"/>
      <c r="N14" s="157" t="s">
        <v>446</v>
      </c>
      <c r="P14" s="80" t="s">
        <v>174</v>
      </c>
      <c r="Q14" s="158"/>
      <c r="R14" s="158"/>
      <c r="S14" s="158"/>
      <c r="U14" s="4" t="s">
        <v>458</v>
      </c>
      <c r="V14" s="5">
        <v>7274</v>
      </c>
      <c r="W14">
        <v>185802</v>
      </c>
      <c r="X14">
        <v>7274</v>
      </c>
      <c r="Y14">
        <v>1353047</v>
      </c>
      <c r="Z14">
        <v>36372</v>
      </c>
      <c r="AA14">
        <v>734719</v>
      </c>
      <c r="AB14">
        <v>7308</v>
      </c>
      <c r="AC14">
        <v>9821</v>
      </c>
      <c r="AD14" s="5">
        <v>8002</v>
      </c>
    </row>
    <row r="15" spans="1:31">
      <c r="A15" s="80" t="s">
        <v>151</v>
      </c>
      <c r="B15" s="158">
        <v>0.8</v>
      </c>
      <c r="C15" s="158">
        <v>0</v>
      </c>
      <c r="D15" s="158">
        <v>0.8</v>
      </c>
      <c r="E15" s="159"/>
      <c r="F15" s="80" t="s">
        <v>151</v>
      </c>
      <c r="G15" s="158">
        <v>0</v>
      </c>
      <c r="H15" s="158">
        <v>0</v>
      </c>
      <c r="I15" s="158">
        <v>0</v>
      </c>
      <c r="J15" s="159"/>
      <c r="K15" s="80" t="s">
        <v>151</v>
      </c>
      <c r="L15" s="158"/>
      <c r="M15" s="158"/>
      <c r="N15" s="158"/>
      <c r="P15" s="80" t="s">
        <v>151</v>
      </c>
      <c r="Q15" s="158"/>
      <c r="R15" s="158"/>
      <c r="S15" s="158"/>
    </row>
    <row r="16" spans="1:31">
      <c r="A16" s="80" t="s">
        <v>139</v>
      </c>
      <c r="B16" s="158">
        <v>1.05</v>
      </c>
      <c r="C16" s="158">
        <v>1.425</v>
      </c>
      <c r="D16" s="158">
        <v>0.7</v>
      </c>
      <c r="E16" s="159"/>
      <c r="F16" s="80" t="s">
        <v>139</v>
      </c>
      <c r="G16" s="158">
        <v>0</v>
      </c>
      <c r="H16" s="158">
        <v>0</v>
      </c>
      <c r="I16" s="158">
        <v>0</v>
      </c>
      <c r="J16" s="159"/>
      <c r="K16" s="80" t="s">
        <v>139</v>
      </c>
      <c r="L16" s="158"/>
      <c r="M16" s="158"/>
      <c r="N16" s="158"/>
      <c r="P16" s="80" t="s">
        <v>139</v>
      </c>
      <c r="Q16" s="158"/>
      <c r="R16" s="158"/>
      <c r="S16" s="158"/>
    </row>
    <row r="17" spans="1:30">
      <c r="A17" s="80" t="s">
        <v>155</v>
      </c>
      <c r="B17" s="158">
        <v>1</v>
      </c>
      <c r="C17" s="158">
        <v>0.76500000000000001</v>
      </c>
      <c r="D17" s="158">
        <v>0.8</v>
      </c>
      <c r="E17" s="159"/>
      <c r="F17" s="80" t="s">
        <v>155</v>
      </c>
      <c r="G17" s="158">
        <v>0</v>
      </c>
      <c r="H17" s="158">
        <v>0</v>
      </c>
      <c r="I17" s="158">
        <v>0</v>
      </c>
      <c r="J17" s="159"/>
      <c r="K17" s="80" t="s">
        <v>155</v>
      </c>
      <c r="L17" s="158"/>
      <c r="M17" s="158" t="s">
        <v>497</v>
      </c>
      <c r="N17" s="158"/>
      <c r="P17" s="80" t="s">
        <v>155</v>
      </c>
      <c r="Q17" s="158"/>
      <c r="R17" s="158">
        <v>10</v>
      </c>
      <c r="S17" s="158"/>
      <c r="AC17" s="1" t="s">
        <v>499</v>
      </c>
      <c r="AD17">
        <f>IF(damageCalc!A23="Yes",1.1,1)</f>
        <v>1.1000000000000001</v>
      </c>
    </row>
    <row r="18" spans="1:30">
      <c r="A18" s="80" t="s">
        <v>129</v>
      </c>
      <c r="B18" s="158">
        <v>1</v>
      </c>
      <c r="C18" s="158">
        <v>0.75</v>
      </c>
      <c r="D18" s="158">
        <v>0.81</v>
      </c>
      <c r="E18" s="159"/>
      <c r="F18" s="80" t="s">
        <v>129</v>
      </c>
      <c r="G18" s="158">
        <v>0</v>
      </c>
      <c r="H18" s="158">
        <v>0</v>
      </c>
      <c r="I18" s="158">
        <v>0</v>
      </c>
      <c r="J18" s="159"/>
      <c r="K18" s="80" t="s">
        <v>129</v>
      </c>
      <c r="L18" s="158"/>
      <c r="M18" s="158"/>
      <c r="N18" s="158"/>
      <c r="P18" s="80" t="s">
        <v>129</v>
      </c>
      <c r="Q18" s="158"/>
      <c r="R18" s="158"/>
      <c r="S18" s="158"/>
      <c r="U18" s="1" t="s">
        <v>526</v>
      </c>
      <c r="AC18" s="1" t="s">
        <v>500</v>
      </c>
    </row>
    <row r="19" spans="1:30">
      <c r="A19" s="80" t="s">
        <v>98</v>
      </c>
      <c r="B19" s="158">
        <v>0.63</v>
      </c>
      <c r="C19" s="158">
        <v>0.8</v>
      </c>
      <c r="D19" s="158">
        <v>0</v>
      </c>
      <c r="E19" s="159"/>
      <c r="F19" s="80" t="s">
        <v>98</v>
      </c>
      <c r="G19" s="158">
        <v>6.3E-2</v>
      </c>
      <c r="H19" s="158">
        <v>0.12</v>
      </c>
      <c r="I19" s="158">
        <v>0</v>
      </c>
      <c r="J19" s="159"/>
      <c r="K19" s="80" t="s">
        <v>98</v>
      </c>
      <c r="L19" s="158" t="s">
        <v>447</v>
      </c>
      <c r="M19" s="158" t="s">
        <v>447</v>
      </c>
      <c r="N19" s="157"/>
      <c r="P19" s="80" t="s">
        <v>98</v>
      </c>
      <c r="Q19" s="158"/>
      <c r="R19" s="158"/>
      <c r="S19" s="158"/>
      <c r="V19" s="1" t="s">
        <v>502</v>
      </c>
      <c r="W19" s="1" t="s">
        <v>503</v>
      </c>
      <c r="X19" s="1" t="s">
        <v>504</v>
      </c>
      <c r="Y19" s="1" t="s">
        <v>505</v>
      </c>
      <c r="Z19" s="1" t="s">
        <v>506</v>
      </c>
      <c r="AA19" s="127" t="s">
        <v>508</v>
      </c>
      <c r="AB19" s="1" t="s">
        <v>503</v>
      </c>
      <c r="AC19" s="1" t="s">
        <v>509</v>
      </c>
      <c r="AD19" s="1" t="s">
        <v>510</v>
      </c>
    </row>
    <row r="20" spans="1:30">
      <c r="A20" s="84" t="s">
        <v>25</v>
      </c>
      <c r="B20" s="158">
        <v>0.95</v>
      </c>
      <c r="C20" s="158">
        <v>0.76</v>
      </c>
      <c r="D20" s="158">
        <v>0.95</v>
      </c>
      <c r="E20" s="159"/>
      <c r="F20" s="84" t="s">
        <v>25</v>
      </c>
      <c r="G20" s="158">
        <v>0</v>
      </c>
      <c r="H20" s="158">
        <v>0</v>
      </c>
      <c r="I20" s="158">
        <v>0</v>
      </c>
      <c r="J20" s="159"/>
      <c r="K20" s="84" t="s">
        <v>25</v>
      </c>
      <c r="L20" s="158" t="s">
        <v>527</v>
      </c>
      <c r="M20" s="158" t="s">
        <v>528</v>
      </c>
      <c r="N20" s="157"/>
      <c r="P20" s="84" t="s">
        <v>25</v>
      </c>
      <c r="Q20" s="158">
        <v>3.8</v>
      </c>
      <c r="R20" s="158">
        <v>10</v>
      </c>
      <c r="S20" s="158"/>
    </row>
    <row r="21" spans="1:30">
      <c r="A21" s="80" t="s">
        <v>159</v>
      </c>
      <c r="B21" s="158">
        <v>1</v>
      </c>
      <c r="C21" s="158">
        <v>0</v>
      </c>
      <c r="D21" s="158">
        <v>0.95</v>
      </c>
      <c r="E21" s="159"/>
      <c r="F21" s="80" t="s">
        <v>159</v>
      </c>
      <c r="G21" s="158">
        <v>0</v>
      </c>
      <c r="H21" s="158">
        <v>0</v>
      </c>
      <c r="I21" s="158">
        <v>0</v>
      </c>
      <c r="J21" s="159"/>
      <c r="K21" s="80" t="s">
        <v>159</v>
      </c>
      <c r="L21" s="158"/>
      <c r="M21" s="158"/>
      <c r="N21" s="158"/>
      <c r="P21" s="80" t="s">
        <v>159</v>
      </c>
      <c r="Q21" s="158"/>
      <c r="R21" s="158"/>
      <c r="S21" s="158"/>
      <c r="U21" s="4" t="s">
        <v>452</v>
      </c>
      <c r="V21" s="5" t="e">
        <v>#REF!</v>
      </c>
      <c r="AD21" s="5" t="e">
        <v>#REF!</v>
      </c>
    </row>
    <row r="22" spans="1:30">
      <c r="A22" s="80" t="s">
        <v>124</v>
      </c>
      <c r="B22" s="158">
        <v>1</v>
      </c>
      <c r="C22" s="158">
        <v>0</v>
      </c>
      <c r="D22" s="158">
        <v>1.2749999999999999</v>
      </c>
      <c r="E22" s="159"/>
      <c r="F22" s="80" t="s">
        <v>124</v>
      </c>
      <c r="G22" s="158">
        <v>0</v>
      </c>
      <c r="H22" s="158">
        <v>0</v>
      </c>
      <c r="I22" s="158">
        <v>0</v>
      </c>
      <c r="J22" s="159"/>
      <c r="K22" s="80" t="s">
        <v>124</v>
      </c>
      <c r="L22" s="158"/>
      <c r="M22" s="158"/>
      <c r="N22" s="158" t="s">
        <v>501</v>
      </c>
      <c r="P22" s="80" t="s">
        <v>124</v>
      </c>
      <c r="Q22" s="158"/>
      <c r="R22" s="158"/>
      <c r="S22" s="158">
        <v>0.5</v>
      </c>
      <c r="U22" s="4" t="s">
        <v>455</v>
      </c>
      <c r="V22" s="5" t="e">
        <v>#REF!</v>
      </c>
      <c r="Z22" s="5" t="e">
        <v>#REF!</v>
      </c>
      <c r="AD22" s="5" t="e">
        <v>#REF!</v>
      </c>
    </row>
    <row r="23" spans="1:30">
      <c r="A23" s="80" t="s">
        <v>178</v>
      </c>
      <c r="B23" s="158">
        <v>1</v>
      </c>
      <c r="C23" s="158">
        <v>1.575</v>
      </c>
      <c r="D23" s="158">
        <v>1.425</v>
      </c>
      <c r="E23" s="159"/>
      <c r="F23" s="80" t="s">
        <v>178</v>
      </c>
      <c r="G23" s="158">
        <v>0</v>
      </c>
      <c r="H23" s="158">
        <v>0</v>
      </c>
      <c r="I23" s="158">
        <v>0</v>
      </c>
      <c r="J23" s="159"/>
      <c r="K23" s="80" t="s">
        <v>178</v>
      </c>
      <c r="L23" s="158"/>
      <c r="M23" s="158"/>
      <c r="N23" s="158"/>
      <c r="P23" s="80" t="s">
        <v>178</v>
      </c>
      <c r="Q23" s="158"/>
      <c r="R23" s="158"/>
      <c r="S23" s="158"/>
      <c r="U23" s="4" t="s">
        <v>4</v>
      </c>
      <c r="V23" s="5" t="e">
        <v>#REF!</v>
      </c>
      <c r="AD23" s="5" t="e">
        <v>#REF!</v>
      </c>
    </row>
    <row r="24" spans="1:30">
      <c r="A24" s="80" t="s">
        <v>41</v>
      </c>
      <c r="B24" s="158">
        <v>0.95</v>
      </c>
      <c r="C24" s="158">
        <v>0</v>
      </c>
      <c r="D24" s="158">
        <v>1</v>
      </c>
      <c r="E24" s="159"/>
      <c r="F24" s="80" t="s">
        <v>41</v>
      </c>
      <c r="G24" s="158">
        <v>0</v>
      </c>
      <c r="H24" s="158">
        <v>0</v>
      </c>
      <c r="I24" s="158">
        <v>0</v>
      </c>
      <c r="J24" s="159"/>
      <c r="K24" s="80" t="s">
        <v>41</v>
      </c>
      <c r="L24" s="158"/>
      <c r="M24" s="158"/>
      <c r="N24" s="158"/>
      <c r="P24" s="80" t="s">
        <v>41</v>
      </c>
      <c r="Q24" s="158"/>
      <c r="R24" s="158"/>
      <c r="S24" s="158"/>
      <c r="U24" s="4" t="s">
        <v>458</v>
      </c>
      <c r="V24" s="5" t="e">
        <v>#REF!</v>
      </c>
      <c r="AD24" s="5" t="e">
        <v>#REF!</v>
      </c>
    </row>
    <row r="25" spans="1:30">
      <c r="A25" s="80" t="s">
        <v>179</v>
      </c>
      <c r="B25" s="158">
        <v>0.5</v>
      </c>
      <c r="C25" s="158">
        <v>0</v>
      </c>
      <c r="D25" s="158">
        <v>0.5</v>
      </c>
      <c r="E25" s="159"/>
      <c r="F25" s="80" t="s">
        <v>179</v>
      </c>
      <c r="G25" s="158">
        <v>0.06</v>
      </c>
      <c r="H25" s="158">
        <v>0</v>
      </c>
      <c r="I25" s="158">
        <v>0.05</v>
      </c>
      <c r="J25" s="159"/>
      <c r="K25" s="80" t="s">
        <v>179</v>
      </c>
      <c r="L25" s="158" t="s">
        <v>447</v>
      </c>
      <c r="M25" s="158" t="s">
        <v>529</v>
      </c>
      <c r="N25" s="157" t="s">
        <v>447</v>
      </c>
      <c r="P25" s="80" t="s">
        <v>179</v>
      </c>
      <c r="Q25" s="158"/>
      <c r="R25" s="158"/>
      <c r="S25" s="158"/>
    </row>
    <row r="26" spans="1:30">
      <c r="A26" s="80" t="s">
        <v>197</v>
      </c>
      <c r="B26" s="158">
        <v>0.7</v>
      </c>
      <c r="C26" s="158">
        <v>0.4</v>
      </c>
      <c r="D26" s="158">
        <v>0.63</v>
      </c>
      <c r="E26" s="159"/>
      <c r="F26" s="80" t="s">
        <v>197</v>
      </c>
      <c r="G26" s="158">
        <v>7.0000000000000007E-2</v>
      </c>
      <c r="H26" s="158">
        <v>0.06</v>
      </c>
      <c r="I26" s="158">
        <v>0.126</v>
      </c>
      <c r="J26" s="159"/>
      <c r="K26" s="80" t="s">
        <v>197</v>
      </c>
      <c r="L26" s="158" t="s">
        <v>447</v>
      </c>
      <c r="M26" s="158" t="s">
        <v>447</v>
      </c>
      <c r="N26" s="158" t="s">
        <v>447</v>
      </c>
      <c r="P26" s="80" t="s">
        <v>197</v>
      </c>
      <c r="Q26" s="158"/>
      <c r="R26" s="158"/>
      <c r="S26" s="158"/>
    </row>
    <row r="27" spans="1:30">
      <c r="A27" s="80" t="s">
        <v>48</v>
      </c>
      <c r="B27" s="158">
        <v>1</v>
      </c>
      <c r="C27" s="158">
        <v>0.76500000000000001</v>
      </c>
      <c r="D27" s="158">
        <v>0</v>
      </c>
      <c r="E27" s="159"/>
      <c r="F27" s="80" t="s">
        <v>48</v>
      </c>
      <c r="G27" s="158">
        <v>0</v>
      </c>
      <c r="H27" s="158">
        <v>0</v>
      </c>
      <c r="I27" s="158">
        <v>0</v>
      </c>
      <c r="J27" s="159"/>
      <c r="K27" s="80" t="s">
        <v>48</v>
      </c>
      <c r="L27" s="158"/>
      <c r="M27" s="158"/>
      <c r="N27" s="158"/>
      <c r="P27" s="80" t="s">
        <v>48</v>
      </c>
      <c r="Q27" s="158"/>
      <c r="R27" s="158"/>
      <c r="S27" s="158"/>
    </row>
    <row r="28" spans="1:30">
      <c r="A28" s="80" t="s">
        <v>187</v>
      </c>
      <c r="B28" s="158">
        <v>1</v>
      </c>
      <c r="C28" s="158">
        <v>0.81</v>
      </c>
      <c r="D28" s="158">
        <v>0.8</v>
      </c>
      <c r="E28" s="159"/>
      <c r="F28" s="80" t="s">
        <v>187</v>
      </c>
      <c r="G28" s="158">
        <v>0</v>
      </c>
      <c r="H28" s="158">
        <v>0</v>
      </c>
      <c r="I28" s="158">
        <v>0</v>
      </c>
      <c r="J28" s="159"/>
      <c r="K28" s="80" t="s">
        <v>187</v>
      </c>
      <c r="L28" s="158"/>
      <c r="M28" s="158" t="s">
        <v>527</v>
      </c>
      <c r="N28" s="158"/>
      <c r="P28" s="80" t="s">
        <v>187</v>
      </c>
      <c r="Q28" s="158"/>
      <c r="R28" s="158">
        <v>4</v>
      </c>
      <c r="S28" s="158"/>
      <c r="U28" s="168"/>
    </row>
    <row r="29" spans="1:30">
      <c r="A29" s="80" t="s">
        <v>62</v>
      </c>
      <c r="B29" s="158">
        <v>0.9</v>
      </c>
      <c r="C29" s="158">
        <v>0</v>
      </c>
      <c r="D29" s="158">
        <v>0</v>
      </c>
      <c r="E29" s="159"/>
      <c r="F29" s="80" t="s">
        <v>62</v>
      </c>
      <c r="G29" s="158">
        <v>0</v>
      </c>
      <c r="H29" s="158">
        <v>0</v>
      </c>
      <c r="I29" s="158">
        <v>0</v>
      </c>
      <c r="J29" s="159"/>
      <c r="K29" s="80" t="s">
        <v>62</v>
      </c>
      <c r="L29" s="158" t="s">
        <v>530</v>
      </c>
      <c r="M29" s="158"/>
      <c r="N29" s="158"/>
      <c r="P29" s="80" t="s">
        <v>62</v>
      </c>
      <c r="Q29" s="158">
        <v>20</v>
      </c>
      <c r="R29" s="158"/>
      <c r="S29" s="158"/>
      <c r="U29" s="1">
        <f>$AD$18</f>
        <v>0</v>
      </c>
    </row>
    <row r="30" spans="1:30">
      <c r="A30" s="80" t="s">
        <v>169</v>
      </c>
      <c r="B30" s="158">
        <v>1</v>
      </c>
      <c r="C30" s="158">
        <v>0.8</v>
      </c>
      <c r="D30" s="159" t="e">
        <f ca="1">_xludf.IFs(damageCalc!G2=0,0.8,damageCalc!G2=1,0.8,damageCalc!G2=2,1,damageCalc!G2=3,1.3,damageCalc!G2=4,1.7,damageCalc!G2=5,2.4)</f>
        <v>#NAME?</v>
      </c>
      <c r="E30" s="159"/>
      <c r="F30" s="80" t="s">
        <v>169</v>
      </c>
      <c r="G30" s="158">
        <v>0</v>
      </c>
      <c r="H30" s="158">
        <v>0</v>
      </c>
      <c r="I30" s="158">
        <v>0</v>
      </c>
      <c r="J30" s="159"/>
      <c r="K30" s="80" t="s">
        <v>169</v>
      </c>
      <c r="L30" s="158"/>
      <c r="M30" s="158"/>
      <c r="N30" s="158" t="s">
        <v>531</v>
      </c>
      <c r="P30" s="80" t="s">
        <v>169</v>
      </c>
      <c r="Q30" s="158"/>
      <c r="R30" s="158"/>
      <c r="S30" s="158"/>
    </row>
    <row r="31" spans="1:30">
      <c r="A31" s="80" t="s">
        <v>49</v>
      </c>
      <c r="B31" s="158">
        <v>0.9</v>
      </c>
      <c r="C31" s="158">
        <v>0.81</v>
      </c>
      <c r="D31" s="158">
        <v>2</v>
      </c>
      <c r="E31" s="159"/>
      <c r="F31" s="80" t="s">
        <v>49</v>
      </c>
      <c r="G31" s="158">
        <v>0</v>
      </c>
      <c r="H31" s="158">
        <v>0</v>
      </c>
      <c r="I31" s="158">
        <v>0</v>
      </c>
      <c r="J31" s="159"/>
      <c r="K31" s="80" t="s">
        <v>49</v>
      </c>
      <c r="L31" s="158" t="s">
        <v>532</v>
      </c>
      <c r="M31" s="158"/>
      <c r="N31" s="158" t="s">
        <v>532</v>
      </c>
      <c r="P31" s="80" t="s">
        <v>49</v>
      </c>
      <c r="Q31" s="158">
        <f>IF(damageCalc!G2=1,30,0)</f>
        <v>0</v>
      </c>
      <c r="R31" s="158"/>
      <c r="S31" s="158">
        <f>IF(damageCalc!G2=1,35,0)</f>
        <v>0</v>
      </c>
    </row>
    <row r="32" spans="1:30">
      <c r="A32" s="80" t="s">
        <v>108</v>
      </c>
      <c r="B32" s="158">
        <v>0.95</v>
      </c>
      <c r="C32" s="158">
        <v>0.76</v>
      </c>
      <c r="D32" s="158">
        <v>1.62</v>
      </c>
      <c r="E32" s="159"/>
      <c r="F32" s="80" t="s">
        <v>108</v>
      </c>
      <c r="G32" s="158">
        <v>0</v>
      </c>
      <c r="H32" s="158">
        <v>0</v>
      </c>
      <c r="I32" s="158">
        <v>0</v>
      </c>
      <c r="J32" s="159"/>
      <c r="K32" s="80" t="s">
        <v>108</v>
      </c>
      <c r="L32" s="158" t="s">
        <v>501</v>
      </c>
      <c r="M32" s="158" t="s">
        <v>501</v>
      </c>
      <c r="N32" s="158"/>
      <c r="P32" s="80" t="s">
        <v>108</v>
      </c>
      <c r="Q32" s="158">
        <v>0.2</v>
      </c>
      <c r="R32" s="158">
        <v>0.5</v>
      </c>
      <c r="S32" s="158"/>
    </row>
    <row r="33" spans="1:19">
      <c r="A33" s="80" t="s">
        <v>43</v>
      </c>
      <c r="B33" s="158">
        <v>0.85499999999999998</v>
      </c>
      <c r="C33" s="158">
        <v>0.99750000000000005</v>
      </c>
      <c r="D33" s="158">
        <v>1.6</v>
      </c>
      <c r="E33" s="159"/>
      <c r="F33" s="80" t="s">
        <v>43</v>
      </c>
      <c r="G33" s="158">
        <v>7.4999999999999997E-2</v>
      </c>
      <c r="H33" s="158">
        <v>7.4999999999999997E-2</v>
      </c>
      <c r="I33" s="158">
        <v>0.21</v>
      </c>
      <c r="J33" s="159"/>
      <c r="K33" s="80" t="s">
        <v>43</v>
      </c>
      <c r="L33" s="158" t="s">
        <v>446</v>
      </c>
      <c r="M33" s="158" t="s">
        <v>446</v>
      </c>
      <c r="N33" s="169" t="s">
        <v>533</v>
      </c>
      <c r="P33" s="80" t="s">
        <v>43</v>
      </c>
      <c r="Q33" s="158"/>
      <c r="R33" s="158"/>
      <c r="S33" s="158">
        <f>IF(damageCalc!G2=1,10,0)</f>
        <v>0</v>
      </c>
    </row>
    <row r="34" spans="1:19">
      <c r="A34" s="80" t="s">
        <v>180</v>
      </c>
      <c r="B34" s="158">
        <v>1</v>
      </c>
      <c r="C34" s="158">
        <v>0</v>
      </c>
      <c r="D34" s="158">
        <v>0.8</v>
      </c>
      <c r="E34" s="159"/>
      <c r="F34" s="80" t="s">
        <v>180</v>
      </c>
      <c r="G34" s="158">
        <v>0</v>
      </c>
      <c r="H34" s="158">
        <v>0</v>
      </c>
      <c r="I34" s="158">
        <v>0</v>
      </c>
      <c r="J34" s="159"/>
      <c r="K34" s="80" t="s">
        <v>180</v>
      </c>
      <c r="L34" s="158"/>
      <c r="M34" s="158"/>
      <c r="N34" s="158" t="s">
        <v>534</v>
      </c>
      <c r="P34" s="80" t="s">
        <v>180</v>
      </c>
      <c r="Q34" s="158"/>
      <c r="R34" s="158"/>
      <c r="S34" s="158">
        <f>IF(damageCalc!G2=1,30,0)</f>
        <v>0</v>
      </c>
    </row>
    <row r="35" spans="1:19">
      <c r="A35" s="80" t="s">
        <v>147</v>
      </c>
      <c r="B35" s="158">
        <v>0.72</v>
      </c>
      <c r="C35" s="158">
        <v>1.08</v>
      </c>
      <c r="D35" s="158">
        <v>1.35</v>
      </c>
      <c r="E35" s="159"/>
      <c r="F35" s="80" t="s">
        <v>147</v>
      </c>
      <c r="G35" s="158">
        <v>7.4999999999999997E-2</v>
      </c>
      <c r="H35" s="158">
        <v>7.4999999999999997E-2</v>
      </c>
      <c r="I35" s="158">
        <v>0.1125</v>
      </c>
      <c r="J35" s="159"/>
      <c r="K35" s="80" t="s">
        <v>147</v>
      </c>
      <c r="L35" s="158" t="s">
        <v>446</v>
      </c>
      <c r="M35" s="158" t="s">
        <v>446</v>
      </c>
      <c r="N35" s="157" t="s">
        <v>446</v>
      </c>
      <c r="P35" s="80" t="s">
        <v>147</v>
      </c>
      <c r="Q35" s="158"/>
      <c r="R35" s="158"/>
      <c r="S35" s="158"/>
    </row>
    <row r="36" spans="1:19">
      <c r="A36" s="80" t="s">
        <v>80</v>
      </c>
      <c r="B36" s="158">
        <v>0.7</v>
      </c>
      <c r="C36" s="158">
        <v>0.27</v>
      </c>
      <c r="D36" s="158">
        <v>0</v>
      </c>
      <c r="E36" s="159"/>
      <c r="F36" s="80" t="s">
        <v>80</v>
      </c>
      <c r="G36" s="158">
        <v>0.9</v>
      </c>
      <c r="H36" s="158">
        <v>0.63</v>
      </c>
      <c r="I36" s="158">
        <v>0</v>
      </c>
      <c r="J36" s="159"/>
      <c r="K36" s="80" t="s">
        <v>80</v>
      </c>
      <c r="L36" s="158" t="s">
        <v>445</v>
      </c>
      <c r="M36" s="158" t="s">
        <v>445</v>
      </c>
      <c r="N36" s="157"/>
      <c r="P36" s="80" t="s">
        <v>80</v>
      </c>
      <c r="Q36" s="158"/>
      <c r="R36" s="158"/>
      <c r="S36" s="158"/>
    </row>
    <row r="37" spans="1:19">
      <c r="A37" s="80" t="s">
        <v>132</v>
      </c>
      <c r="B37" s="158">
        <v>0.8</v>
      </c>
      <c r="C37" s="158">
        <v>0</v>
      </c>
      <c r="D37" s="158">
        <v>0</v>
      </c>
      <c r="E37" s="159"/>
      <c r="F37" s="80" t="s">
        <v>132</v>
      </c>
      <c r="G37" s="158">
        <v>0.6</v>
      </c>
      <c r="H37" s="158">
        <v>0</v>
      </c>
      <c r="I37" s="158">
        <v>0</v>
      </c>
      <c r="J37" s="159"/>
      <c r="K37" s="80" t="s">
        <v>132</v>
      </c>
      <c r="L37" s="158" t="s">
        <v>445</v>
      </c>
      <c r="M37" s="158"/>
      <c r="N37" s="157"/>
      <c r="P37" s="80" t="s">
        <v>132</v>
      </c>
      <c r="Q37" s="158"/>
      <c r="R37" s="158"/>
      <c r="S37" s="158"/>
    </row>
    <row r="38" spans="1:19">
      <c r="A38" s="80" t="s">
        <v>156</v>
      </c>
      <c r="B38" s="158">
        <v>0.63</v>
      </c>
      <c r="C38" s="158">
        <v>0</v>
      </c>
      <c r="D38" s="158">
        <v>0.47499999999999998</v>
      </c>
      <c r="E38" s="159"/>
      <c r="F38" s="80" t="s">
        <v>156</v>
      </c>
      <c r="G38" s="158">
        <v>0.73499999999999999</v>
      </c>
      <c r="H38" s="158">
        <v>0</v>
      </c>
      <c r="I38" s="158">
        <v>0.56999999999999995</v>
      </c>
      <c r="J38" s="159"/>
      <c r="K38" s="80" t="s">
        <v>156</v>
      </c>
      <c r="L38" s="158" t="s">
        <v>445</v>
      </c>
      <c r="M38" s="158"/>
      <c r="N38" s="157" t="s">
        <v>445</v>
      </c>
      <c r="P38" s="80" t="s">
        <v>156</v>
      </c>
      <c r="Q38" s="158"/>
      <c r="R38" s="158"/>
      <c r="S38" s="158"/>
    </row>
    <row r="39" spans="1:19">
      <c r="A39" s="80" t="s">
        <v>210</v>
      </c>
      <c r="B39" s="158">
        <v>0.7</v>
      </c>
      <c r="C39" s="158">
        <v>0</v>
      </c>
      <c r="D39" s="158">
        <v>0</v>
      </c>
      <c r="E39" s="159"/>
      <c r="F39" s="80" t="s">
        <v>210</v>
      </c>
      <c r="G39" s="158">
        <v>7.0000000000000007E-2</v>
      </c>
      <c r="H39" s="158">
        <v>0</v>
      </c>
      <c r="I39" s="158">
        <v>0.19</v>
      </c>
      <c r="J39" s="159"/>
      <c r="K39" s="80" t="s">
        <v>210</v>
      </c>
      <c r="L39" s="158" t="s">
        <v>447</v>
      </c>
      <c r="M39" s="158"/>
      <c r="N39" s="157" t="s">
        <v>447</v>
      </c>
      <c r="P39" s="80" t="s">
        <v>210</v>
      </c>
      <c r="Q39" s="158"/>
      <c r="R39" s="158"/>
      <c r="S39" s="158"/>
    </row>
    <row r="40" spans="1:19">
      <c r="A40" s="80" t="s">
        <v>142</v>
      </c>
      <c r="B40" s="158">
        <v>1</v>
      </c>
      <c r="C40" s="158">
        <v>0</v>
      </c>
      <c r="D40" s="158">
        <v>0</v>
      </c>
      <c r="E40" s="159"/>
      <c r="F40" s="80" t="s">
        <v>142</v>
      </c>
      <c r="G40" s="158">
        <v>0</v>
      </c>
      <c r="H40" s="158">
        <v>0</v>
      </c>
      <c r="I40" s="158">
        <v>0</v>
      </c>
      <c r="J40" s="159"/>
      <c r="K40" s="80" t="s">
        <v>142</v>
      </c>
      <c r="L40" s="158"/>
      <c r="M40" s="158"/>
      <c r="N40" s="158"/>
      <c r="P40" s="80" t="s">
        <v>142</v>
      </c>
      <c r="Q40" s="158"/>
      <c r="R40" s="158"/>
      <c r="S40" s="158"/>
    </row>
    <row r="41" spans="1:19">
      <c r="A41" s="80" t="s">
        <v>30</v>
      </c>
      <c r="B41" s="158">
        <v>0.95</v>
      </c>
      <c r="C41" s="158">
        <v>0</v>
      </c>
      <c r="D41" s="158">
        <v>0</v>
      </c>
      <c r="E41" s="159"/>
      <c r="F41" s="80" t="s">
        <v>30</v>
      </c>
      <c r="G41" s="158">
        <v>0</v>
      </c>
      <c r="H41" s="158">
        <v>0</v>
      </c>
      <c r="I41" s="158">
        <v>0</v>
      </c>
      <c r="J41" s="159"/>
      <c r="K41" s="80" t="s">
        <v>30</v>
      </c>
      <c r="L41" s="158"/>
      <c r="M41" s="158"/>
      <c r="N41" s="158"/>
      <c r="P41" s="80" t="s">
        <v>30</v>
      </c>
      <c r="Q41" s="158"/>
      <c r="R41" s="158"/>
      <c r="S41" s="158"/>
    </row>
    <row r="42" spans="1:19">
      <c r="A42" s="80" t="s">
        <v>175</v>
      </c>
      <c r="B42" s="158">
        <v>1</v>
      </c>
      <c r="C42" s="158">
        <v>0.8</v>
      </c>
      <c r="D42" s="158">
        <v>0</v>
      </c>
      <c r="E42" s="159"/>
      <c r="F42" s="80" t="s">
        <v>175</v>
      </c>
      <c r="G42" s="158">
        <v>0</v>
      </c>
      <c r="H42" s="158">
        <v>0</v>
      </c>
      <c r="I42" s="158">
        <v>0</v>
      </c>
      <c r="J42" s="159"/>
      <c r="K42" s="80" t="s">
        <v>175</v>
      </c>
      <c r="L42" s="158"/>
      <c r="M42" s="158"/>
      <c r="N42" s="158"/>
      <c r="P42" s="80" t="s">
        <v>175</v>
      </c>
      <c r="Q42" s="158"/>
      <c r="R42" s="158"/>
      <c r="S42" s="158"/>
    </row>
    <row r="43" spans="1:19">
      <c r="A43" s="80" t="s">
        <v>122</v>
      </c>
      <c r="B43" s="158">
        <v>1</v>
      </c>
      <c r="C43" s="158">
        <v>0</v>
      </c>
      <c r="D43" s="158">
        <v>0.71250000000000002</v>
      </c>
      <c r="E43" s="159"/>
      <c r="F43" s="80" t="s">
        <v>122</v>
      </c>
      <c r="G43" s="158">
        <v>0</v>
      </c>
      <c r="H43" s="158">
        <v>0</v>
      </c>
      <c r="I43" s="158">
        <v>0</v>
      </c>
      <c r="J43" s="159"/>
      <c r="K43" s="80" t="s">
        <v>122</v>
      </c>
      <c r="L43" s="158"/>
      <c r="M43" s="158"/>
      <c r="N43" s="158"/>
      <c r="P43" s="80" t="s">
        <v>122</v>
      </c>
      <c r="Q43" s="158"/>
      <c r="R43" s="158"/>
      <c r="S43" s="158"/>
    </row>
    <row r="44" spans="1:19">
      <c r="A44" s="80" t="s">
        <v>184</v>
      </c>
      <c r="B44" s="158">
        <v>1</v>
      </c>
      <c r="C44" s="158">
        <v>0</v>
      </c>
      <c r="D44" s="158">
        <v>0</v>
      </c>
      <c r="E44" s="159"/>
      <c r="F44" s="80" t="s">
        <v>184</v>
      </c>
      <c r="G44" s="158">
        <v>0</v>
      </c>
      <c r="H44" s="158">
        <v>0</v>
      </c>
      <c r="I44" s="158">
        <v>0</v>
      </c>
      <c r="J44" s="159"/>
      <c r="K44" s="80" t="s">
        <v>184</v>
      </c>
      <c r="L44" s="158"/>
      <c r="M44" s="158"/>
      <c r="N44" s="158"/>
      <c r="P44" s="80" t="s">
        <v>184</v>
      </c>
      <c r="Q44" s="158"/>
      <c r="R44" s="158"/>
      <c r="S44" s="158"/>
    </row>
    <row r="45" spans="1:19">
      <c r="A45" s="80" t="s">
        <v>157</v>
      </c>
      <c r="B45" s="158">
        <v>0.9</v>
      </c>
      <c r="C45" s="158">
        <v>0.63</v>
      </c>
      <c r="D45" s="158">
        <v>0</v>
      </c>
      <c r="E45" s="159"/>
      <c r="F45" s="80" t="s">
        <v>157</v>
      </c>
      <c r="G45" s="158">
        <v>0</v>
      </c>
      <c r="H45" s="158">
        <v>0</v>
      </c>
      <c r="I45" s="158">
        <v>0</v>
      </c>
      <c r="J45" s="159"/>
      <c r="K45" s="80" t="s">
        <v>157</v>
      </c>
      <c r="L45" s="158"/>
      <c r="M45" s="158"/>
      <c r="N45" s="158"/>
      <c r="P45" s="80" t="s">
        <v>157</v>
      </c>
      <c r="Q45" s="158"/>
      <c r="R45" s="158"/>
      <c r="S45" s="158"/>
    </row>
    <row r="46" spans="1:19">
      <c r="A46" s="80" t="s">
        <v>194</v>
      </c>
      <c r="B46" s="158">
        <v>1</v>
      </c>
      <c r="C46" s="158">
        <v>1.575</v>
      </c>
      <c r="D46" s="158">
        <v>0</v>
      </c>
      <c r="E46" s="159"/>
      <c r="F46" s="80" t="s">
        <v>194</v>
      </c>
      <c r="G46" s="158">
        <v>0</v>
      </c>
      <c r="H46" s="158">
        <v>0</v>
      </c>
      <c r="I46" s="158">
        <v>0</v>
      </c>
      <c r="J46" s="158"/>
      <c r="K46" s="80" t="s">
        <v>194</v>
      </c>
      <c r="L46" s="158" t="s">
        <v>501</v>
      </c>
      <c r="M46" s="158"/>
      <c r="N46" s="158"/>
      <c r="P46" s="80" t="s">
        <v>194</v>
      </c>
      <c r="Q46" s="158">
        <v>0.5</v>
      </c>
      <c r="R46" s="158"/>
      <c r="S46" s="158"/>
    </row>
    <row r="47" spans="1:19">
      <c r="A47" s="80" t="s">
        <v>125</v>
      </c>
      <c r="B47" s="158">
        <v>0.5</v>
      </c>
      <c r="C47" s="158">
        <v>0</v>
      </c>
      <c r="D47" s="158">
        <v>1</v>
      </c>
      <c r="E47" s="159"/>
      <c r="F47" s="80" t="s">
        <v>125</v>
      </c>
      <c r="G47" s="158">
        <v>0.75</v>
      </c>
      <c r="H47" s="158">
        <v>0</v>
      </c>
      <c r="I47" s="158">
        <v>1.5</v>
      </c>
      <c r="J47" s="142"/>
      <c r="K47" s="80" t="s">
        <v>125</v>
      </c>
      <c r="L47" s="158" t="s">
        <v>445</v>
      </c>
      <c r="M47" s="158"/>
      <c r="N47" s="157" t="s">
        <v>445</v>
      </c>
      <c r="P47" s="80" t="s">
        <v>125</v>
      </c>
      <c r="Q47" s="158"/>
      <c r="R47" s="158"/>
      <c r="S47" s="158"/>
    </row>
    <row r="48" spans="1:19">
      <c r="A48" s="84" t="s">
        <v>154</v>
      </c>
      <c r="B48" s="158">
        <v>1</v>
      </c>
      <c r="C48" s="158">
        <v>0</v>
      </c>
      <c r="D48" s="158">
        <v>0.8</v>
      </c>
      <c r="E48" s="159"/>
      <c r="F48" s="84" t="s">
        <v>154</v>
      </c>
      <c r="G48" s="158">
        <v>0</v>
      </c>
      <c r="H48" s="158">
        <v>0</v>
      </c>
      <c r="I48" s="158">
        <v>0</v>
      </c>
      <c r="J48" s="142"/>
      <c r="K48" s="84" t="s">
        <v>154</v>
      </c>
      <c r="L48" s="158"/>
      <c r="M48" s="158"/>
      <c r="N48" s="158"/>
      <c r="P48" s="84" t="s">
        <v>154</v>
      </c>
      <c r="Q48" s="158"/>
      <c r="R48" s="158"/>
      <c r="S48" s="158"/>
    </row>
    <row r="49" spans="1:19">
      <c r="A49" s="80" t="s">
        <v>145</v>
      </c>
      <c r="B49" s="158">
        <v>0.95</v>
      </c>
      <c r="C49" s="158">
        <v>0</v>
      </c>
      <c r="D49" s="158">
        <v>0.7</v>
      </c>
      <c r="E49" s="159"/>
      <c r="F49" s="80" t="s">
        <v>145</v>
      </c>
      <c r="G49" s="158">
        <v>0</v>
      </c>
      <c r="H49" s="158">
        <v>0</v>
      </c>
      <c r="I49" s="158">
        <v>0</v>
      </c>
      <c r="J49" s="159"/>
      <c r="K49" s="80" t="s">
        <v>145</v>
      </c>
      <c r="L49" s="158"/>
      <c r="M49" s="158"/>
      <c r="N49" s="158"/>
      <c r="P49" s="80" t="s">
        <v>145</v>
      </c>
      <c r="Q49" s="158"/>
      <c r="R49" s="158"/>
      <c r="S49" s="158"/>
    </row>
    <row r="50" spans="1:19">
      <c r="A50" s="80" t="s">
        <v>31</v>
      </c>
      <c r="B50" s="158">
        <v>1</v>
      </c>
      <c r="C50" s="158">
        <v>1.35</v>
      </c>
      <c r="D50" s="158">
        <v>1.71</v>
      </c>
      <c r="E50" s="159"/>
      <c r="F50" s="80" t="s">
        <v>31</v>
      </c>
      <c r="G50" s="158">
        <v>0</v>
      </c>
      <c r="H50" s="158">
        <v>0</v>
      </c>
      <c r="I50" s="158">
        <v>0</v>
      </c>
      <c r="J50" s="142"/>
      <c r="K50" s="80" t="s">
        <v>31</v>
      </c>
      <c r="L50" s="158"/>
      <c r="M50" s="158"/>
      <c r="N50" s="158"/>
      <c r="P50" s="80" t="s">
        <v>31</v>
      </c>
      <c r="Q50" s="158"/>
      <c r="R50" s="158"/>
      <c r="S50" s="158"/>
    </row>
    <row r="51" spans="1:19">
      <c r="A51" s="80" t="s">
        <v>126</v>
      </c>
      <c r="B51" s="158">
        <v>0.85</v>
      </c>
      <c r="C51" s="158">
        <v>0</v>
      </c>
      <c r="D51" s="158">
        <v>1.615</v>
      </c>
      <c r="E51" s="159"/>
      <c r="F51" s="80" t="s">
        <v>126</v>
      </c>
      <c r="G51" s="158">
        <v>0</v>
      </c>
      <c r="H51" s="158">
        <v>0</v>
      </c>
      <c r="I51" s="158">
        <v>0</v>
      </c>
      <c r="J51" s="142"/>
      <c r="K51" s="80" t="s">
        <v>126</v>
      </c>
      <c r="L51" s="158"/>
      <c r="M51" s="158"/>
      <c r="N51" s="158" t="s">
        <v>535</v>
      </c>
      <c r="P51" s="80" t="s">
        <v>126</v>
      </c>
      <c r="Q51" s="158"/>
      <c r="R51" s="158"/>
      <c r="S51" s="158">
        <f>IF(damageCalc!G2=1,30,0)</f>
        <v>0</v>
      </c>
    </row>
    <row r="52" spans="1:19">
      <c r="A52" s="80" t="s">
        <v>200</v>
      </c>
      <c r="B52" s="158">
        <v>1</v>
      </c>
      <c r="C52" s="158">
        <v>1.5</v>
      </c>
      <c r="D52" s="158" t="e">
        <f ca="1">_xludf.IFs(damageCalc!G2=1,2.5,damageCalc!G2=2,2,AND(damageCalc!G2&lt;&gt;1,damageCalc!G2&lt;&gt;2),1)</f>
        <v>#NAME?</v>
      </c>
      <c r="E52" s="159"/>
      <c r="F52" s="80" t="s">
        <v>200</v>
      </c>
      <c r="G52" s="158">
        <v>0</v>
      </c>
      <c r="H52" s="158">
        <v>0</v>
      </c>
      <c r="I52" s="158">
        <v>0</v>
      </c>
      <c r="J52" s="142"/>
      <c r="K52" s="80" t="s">
        <v>200</v>
      </c>
      <c r="L52" s="158"/>
      <c r="M52" s="158"/>
      <c r="N52" s="158" t="s">
        <v>528</v>
      </c>
      <c r="P52" s="80" t="s">
        <v>200</v>
      </c>
      <c r="Q52" s="158"/>
      <c r="R52" s="158"/>
      <c r="S52" s="158"/>
    </row>
    <row r="53" spans="1:19">
      <c r="A53" s="80" t="s">
        <v>72</v>
      </c>
      <c r="B53" s="158">
        <v>1.05</v>
      </c>
      <c r="C53" s="158">
        <v>0</v>
      </c>
      <c r="D53" s="158">
        <v>0</v>
      </c>
      <c r="E53" s="159"/>
      <c r="F53" s="80" t="s">
        <v>72</v>
      </c>
      <c r="G53" s="158">
        <v>0</v>
      </c>
      <c r="H53" s="158">
        <v>0</v>
      </c>
      <c r="I53" s="158">
        <v>0</v>
      </c>
      <c r="J53" s="142"/>
      <c r="K53" s="80" t="s">
        <v>72</v>
      </c>
      <c r="L53" s="158"/>
      <c r="M53" s="158"/>
      <c r="N53" s="158"/>
      <c r="P53" s="80" t="s">
        <v>72</v>
      </c>
      <c r="Q53" s="158"/>
      <c r="R53" s="158"/>
      <c r="S53" s="158"/>
    </row>
    <row r="54" spans="1:19">
      <c r="A54" s="80" t="s">
        <v>50</v>
      </c>
      <c r="B54" s="158">
        <v>1</v>
      </c>
      <c r="C54" s="158">
        <v>1.425</v>
      </c>
      <c r="D54" s="158">
        <v>0</v>
      </c>
      <c r="E54" s="159"/>
      <c r="F54" s="80" t="s">
        <v>50</v>
      </c>
      <c r="G54" s="158">
        <v>0</v>
      </c>
      <c r="H54" s="158">
        <v>0</v>
      </c>
      <c r="I54" s="158">
        <v>0</v>
      </c>
      <c r="J54" s="142"/>
      <c r="K54" s="80" t="s">
        <v>50</v>
      </c>
      <c r="L54" s="158"/>
      <c r="M54" s="158"/>
      <c r="N54" s="158"/>
      <c r="P54" s="80" t="s">
        <v>50</v>
      </c>
      <c r="Q54" s="158"/>
      <c r="R54" s="158"/>
      <c r="S54" s="158"/>
    </row>
    <row r="55" spans="1:19">
      <c r="A55" s="80" t="s">
        <v>67</v>
      </c>
      <c r="B55" s="158">
        <v>0.9</v>
      </c>
      <c r="C55" s="158">
        <v>0</v>
      </c>
      <c r="D55" s="158">
        <v>0.9</v>
      </c>
      <c r="E55" s="159"/>
      <c r="F55" s="80" t="s">
        <v>67</v>
      </c>
      <c r="G55" s="158">
        <v>0</v>
      </c>
      <c r="H55" s="158">
        <v>0</v>
      </c>
      <c r="I55" s="158">
        <v>0</v>
      </c>
      <c r="J55" s="142"/>
      <c r="K55" s="80" t="s">
        <v>67</v>
      </c>
      <c r="L55" s="158"/>
      <c r="M55" s="158"/>
      <c r="N55" s="158"/>
      <c r="P55" s="80" t="s">
        <v>67</v>
      </c>
      <c r="Q55" s="158"/>
      <c r="R55" s="158"/>
      <c r="S55" s="158"/>
    </row>
    <row r="56" spans="1:19">
      <c r="A56" s="80" t="s">
        <v>66</v>
      </c>
      <c r="B56" s="158">
        <v>0.95</v>
      </c>
      <c r="C56" s="158">
        <v>0</v>
      </c>
      <c r="D56" s="158">
        <v>1.8</v>
      </c>
      <c r="E56" s="159"/>
      <c r="F56" s="80" t="s">
        <v>66</v>
      </c>
      <c r="G56" s="158">
        <v>0</v>
      </c>
      <c r="H56" s="158">
        <v>0</v>
      </c>
      <c r="I56" s="158">
        <v>0</v>
      </c>
      <c r="J56" s="142"/>
      <c r="K56" s="80" t="s">
        <v>66</v>
      </c>
      <c r="L56" s="158"/>
      <c r="M56" s="158"/>
      <c r="N56" s="158"/>
      <c r="P56" s="80" t="s">
        <v>66</v>
      </c>
      <c r="Q56" s="158"/>
      <c r="R56" s="158"/>
      <c r="S56" s="158"/>
    </row>
    <row r="57" spans="1:19">
      <c r="A57" s="80" t="s">
        <v>51</v>
      </c>
      <c r="B57" s="158">
        <v>1.05</v>
      </c>
      <c r="C57" s="158">
        <v>0</v>
      </c>
      <c r="D57" s="158">
        <v>0.81</v>
      </c>
      <c r="E57" s="159"/>
      <c r="F57" s="80" t="s">
        <v>51</v>
      </c>
      <c r="G57" s="158">
        <v>0</v>
      </c>
      <c r="H57" s="158">
        <v>0</v>
      </c>
      <c r="I57" s="158">
        <v>0</v>
      </c>
      <c r="J57" s="142"/>
      <c r="K57" s="80" t="s">
        <v>51</v>
      </c>
      <c r="L57" s="158"/>
      <c r="M57" s="158"/>
      <c r="N57" s="158"/>
      <c r="P57" s="80" t="s">
        <v>51</v>
      </c>
      <c r="Q57" s="158"/>
      <c r="R57" s="158"/>
      <c r="S57" s="158"/>
    </row>
    <row r="58" spans="1:19">
      <c r="A58" s="80" t="s">
        <v>170</v>
      </c>
      <c r="B58" s="158">
        <v>0.95</v>
      </c>
      <c r="C58" s="158">
        <v>0</v>
      </c>
      <c r="D58" s="158">
        <v>0.8075</v>
      </c>
      <c r="E58" s="159"/>
      <c r="F58" s="80" t="s">
        <v>170</v>
      </c>
      <c r="G58" s="158">
        <v>0</v>
      </c>
      <c r="H58" s="158">
        <v>0</v>
      </c>
      <c r="I58" s="158">
        <v>0</v>
      </c>
      <c r="J58" s="142"/>
      <c r="K58" s="80" t="s">
        <v>170</v>
      </c>
      <c r="L58" s="158"/>
      <c r="M58" s="158"/>
      <c r="N58" s="158"/>
      <c r="P58" s="80" t="s">
        <v>170</v>
      </c>
      <c r="Q58" s="158"/>
      <c r="R58" s="158"/>
      <c r="S58" s="158"/>
    </row>
    <row r="59" spans="1:19">
      <c r="A59" s="80" t="s">
        <v>207</v>
      </c>
      <c r="B59" s="158">
        <v>1</v>
      </c>
      <c r="C59" s="158">
        <v>0.9</v>
      </c>
      <c r="D59" s="158">
        <v>1.1499999999999999</v>
      </c>
      <c r="E59" s="159"/>
      <c r="F59" s="80" t="s">
        <v>207</v>
      </c>
      <c r="G59" s="158">
        <v>0</v>
      </c>
      <c r="H59" s="158">
        <v>0</v>
      </c>
      <c r="I59" s="158">
        <v>0</v>
      </c>
      <c r="J59" s="142"/>
      <c r="K59" s="80" t="s">
        <v>207</v>
      </c>
      <c r="L59" s="158"/>
      <c r="M59" s="158" t="s">
        <v>528</v>
      </c>
      <c r="N59" s="158"/>
      <c r="P59" s="80" t="s">
        <v>207</v>
      </c>
      <c r="Q59" s="158"/>
      <c r="R59" s="158">
        <f>IF(damageCalc!G2&gt;1,10*(damageCalc!G2-1),0)</f>
        <v>990</v>
      </c>
      <c r="S59" s="158"/>
    </row>
    <row r="60" spans="1:19">
      <c r="A60" s="80" t="s">
        <v>71</v>
      </c>
      <c r="B60" s="158">
        <v>1</v>
      </c>
      <c r="C60" s="158">
        <v>0</v>
      </c>
      <c r="D60" s="158">
        <v>0</v>
      </c>
      <c r="E60" s="159"/>
      <c r="F60" s="80" t="s">
        <v>71</v>
      </c>
      <c r="G60" s="158">
        <v>0</v>
      </c>
      <c r="H60" s="158">
        <v>0</v>
      </c>
      <c r="I60" s="158">
        <v>0</v>
      </c>
      <c r="J60" s="142"/>
      <c r="K60" s="80" t="s">
        <v>71</v>
      </c>
      <c r="L60" s="158"/>
      <c r="M60" s="158"/>
      <c r="N60" s="158"/>
      <c r="P60" s="80" t="s">
        <v>71</v>
      </c>
      <c r="Q60" s="158"/>
      <c r="R60" s="158"/>
      <c r="S60" s="158"/>
    </row>
    <row r="61" spans="1:19">
      <c r="A61" s="80" t="s">
        <v>100</v>
      </c>
      <c r="B61" s="158">
        <v>0.95</v>
      </c>
      <c r="C61" s="158">
        <v>0.9</v>
      </c>
      <c r="D61" s="158">
        <v>1.36</v>
      </c>
      <c r="E61" s="159"/>
      <c r="F61" s="80" t="s">
        <v>100</v>
      </c>
      <c r="G61" s="158">
        <v>0</v>
      </c>
      <c r="H61" s="158">
        <v>0</v>
      </c>
      <c r="I61" s="158">
        <v>0</v>
      </c>
      <c r="J61" s="142"/>
      <c r="K61" s="80" t="s">
        <v>100</v>
      </c>
      <c r="L61" s="158"/>
      <c r="M61" s="158"/>
      <c r="N61" s="158"/>
      <c r="P61" s="80" t="s">
        <v>100</v>
      </c>
      <c r="Q61" s="158"/>
      <c r="R61" s="158"/>
      <c r="S61" s="158"/>
    </row>
    <row r="62" spans="1:19">
      <c r="A62" s="84" t="s">
        <v>79</v>
      </c>
      <c r="B62" s="158">
        <v>0.85</v>
      </c>
      <c r="C62" s="158">
        <v>0</v>
      </c>
      <c r="D62" s="158">
        <v>1.53</v>
      </c>
      <c r="E62" s="159"/>
      <c r="F62" s="84" t="s">
        <v>79</v>
      </c>
      <c r="G62" s="158">
        <v>0</v>
      </c>
      <c r="H62" s="158">
        <v>0</v>
      </c>
      <c r="I62" s="158">
        <v>0</v>
      </c>
      <c r="J62" s="142"/>
      <c r="K62" s="84" t="s">
        <v>79</v>
      </c>
      <c r="L62" s="158" t="s">
        <v>501</v>
      </c>
      <c r="M62" s="158"/>
      <c r="N62" s="158" t="s">
        <v>501</v>
      </c>
      <c r="P62" s="84" t="s">
        <v>79</v>
      </c>
      <c r="Q62" s="158">
        <v>0.15</v>
      </c>
      <c r="R62" s="158"/>
      <c r="S62" s="158">
        <v>0.3</v>
      </c>
    </row>
    <row r="63" spans="1:19">
      <c r="A63" s="80" t="s">
        <v>94</v>
      </c>
      <c r="B63" s="158">
        <v>1</v>
      </c>
      <c r="C63" s="158">
        <v>1.2</v>
      </c>
      <c r="D63" s="158">
        <v>1.26</v>
      </c>
      <c r="E63" s="159"/>
      <c r="F63" s="80" t="s">
        <v>94</v>
      </c>
      <c r="G63" s="158">
        <v>0.1</v>
      </c>
      <c r="H63" s="158">
        <v>0.1</v>
      </c>
      <c r="I63" s="158">
        <v>0.27</v>
      </c>
      <c r="J63" s="159"/>
      <c r="K63" s="80" t="s">
        <v>94</v>
      </c>
      <c r="L63" s="158" t="s">
        <v>447</v>
      </c>
      <c r="M63" s="158" t="s">
        <v>447</v>
      </c>
      <c r="N63" s="157" t="s">
        <v>447</v>
      </c>
      <c r="P63" s="80" t="s">
        <v>94</v>
      </c>
      <c r="Q63" s="158"/>
      <c r="R63" s="158"/>
      <c r="S63" s="158"/>
    </row>
    <row r="64" spans="1:19">
      <c r="A64" s="80" t="s">
        <v>198</v>
      </c>
      <c r="B64" s="158">
        <v>0.9</v>
      </c>
      <c r="C64" s="158">
        <v>0.7</v>
      </c>
      <c r="D64" s="158">
        <v>0</v>
      </c>
      <c r="E64" s="159"/>
      <c r="F64" s="80" t="s">
        <v>198</v>
      </c>
      <c r="G64" s="158">
        <v>0</v>
      </c>
      <c r="H64" s="158">
        <v>0</v>
      </c>
      <c r="I64" s="158">
        <v>0</v>
      </c>
      <c r="J64" s="142"/>
      <c r="K64" s="80" t="s">
        <v>198</v>
      </c>
      <c r="L64" s="158"/>
      <c r="M64" s="158"/>
      <c r="N64" s="158"/>
      <c r="P64" s="80" t="s">
        <v>198</v>
      </c>
      <c r="Q64" s="158"/>
      <c r="R64" s="158"/>
      <c r="S64" s="158"/>
    </row>
    <row r="65" spans="1:19">
      <c r="A65" s="84" t="s">
        <v>185</v>
      </c>
      <c r="B65" s="158">
        <v>1.1000000000000001</v>
      </c>
      <c r="C65" s="158">
        <v>0.8</v>
      </c>
      <c r="D65" s="158">
        <f>1.6*(1+damageCalc!G2*0.01*0.35)</f>
        <v>2.16</v>
      </c>
      <c r="E65" s="159"/>
      <c r="F65" s="84" t="s">
        <v>185</v>
      </c>
      <c r="G65" s="158">
        <v>0</v>
      </c>
      <c r="H65" s="158">
        <v>0</v>
      </c>
      <c r="I65" s="158">
        <v>0</v>
      </c>
      <c r="J65" s="142"/>
      <c r="K65" s="84" t="s">
        <v>185</v>
      </c>
      <c r="L65" s="158"/>
      <c r="M65" s="158" t="s">
        <v>536</v>
      </c>
      <c r="N65" s="158" t="s">
        <v>537</v>
      </c>
      <c r="P65" s="84" t="s">
        <v>185</v>
      </c>
      <c r="Q65" s="158"/>
      <c r="R65" s="158">
        <v>60</v>
      </c>
      <c r="S65" s="158">
        <v>35</v>
      </c>
    </row>
    <row r="66" spans="1:19">
      <c r="A66" s="80" t="s">
        <v>118</v>
      </c>
      <c r="B66" s="158">
        <v>0.45</v>
      </c>
      <c r="C66" s="158">
        <v>0</v>
      </c>
      <c r="D66" s="158">
        <v>0</v>
      </c>
      <c r="E66" s="159"/>
      <c r="F66" s="80" t="s">
        <v>118</v>
      </c>
      <c r="G66" s="158">
        <v>0.63</v>
      </c>
      <c r="H66" s="158">
        <v>0</v>
      </c>
      <c r="I66" s="158">
        <v>0</v>
      </c>
      <c r="J66" s="159"/>
      <c r="K66" s="80" t="s">
        <v>118</v>
      </c>
      <c r="L66" s="158" t="s">
        <v>445</v>
      </c>
      <c r="M66" s="158"/>
      <c r="N66" s="157"/>
      <c r="P66" s="80" t="s">
        <v>118</v>
      </c>
      <c r="Q66" s="158"/>
      <c r="R66" s="158"/>
      <c r="S66" s="158"/>
    </row>
    <row r="67" spans="1:19">
      <c r="A67" s="80" t="s">
        <v>199</v>
      </c>
      <c r="B67" s="158">
        <v>0.7</v>
      </c>
      <c r="C67" s="158">
        <v>0.8</v>
      </c>
      <c r="D67" s="158">
        <v>0.3</v>
      </c>
      <c r="E67" s="159"/>
      <c r="F67" s="80" t="s">
        <v>199</v>
      </c>
      <c r="G67" s="158">
        <v>8.5000000000000006E-2</v>
      </c>
      <c r="H67" s="158">
        <v>0.13</v>
      </c>
      <c r="I67" s="158">
        <v>0.53571000000000002</v>
      </c>
      <c r="J67" s="142"/>
      <c r="K67" s="80" t="s">
        <v>199</v>
      </c>
      <c r="L67" s="158" t="s">
        <v>447</v>
      </c>
      <c r="M67" s="158" t="s">
        <v>447</v>
      </c>
      <c r="N67" s="157" t="s">
        <v>447</v>
      </c>
      <c r="P67" s="80" t="s">
        <v>199</v>
      </c>
      <c r="Q67" s="158"/>
      <c r="R67" s="158"/>
      <c r="S67" s="158"/>
    </row>
    <row r="68" spans="1:19">
      <c r="A68" s="80" t="s">
        <v>45</v>
      </c>
      <c r="B68" s="158">
        <v>0.9</v>
      </c>
      <c r="C68" s="158">
        <v>1.26</v>
      </c>
      <c r="D68" s="158">
        <v>0.64</v>
      </c>
      <c r="E68" s="159"/>
      <c r="F68" s="80" t="s">
        <v>45</v>
      </c>
      <c r="G68" s="158">
        <v>0</v>
      </c>
      <c r="H68" s="158">
        <v>0</v>
      </c>
      <c r="I68" s="158">
        <v>0</v>
      </c>
      <c r="J68" s="142"/>
      <c r="K68" s="80" t="s">
        <v>45</v>
      </c>
      <c r="L68" s="158"/>
      <c r="M68" s="158"/>
      <c r="N68" s="158"/>
      <c r="P68" s="80" t="s">
        <v>45</v>
      </c>
      <c r="Q68" s="158"/>
      <c r="R68" s="158"/>
      <c r="S68" s="158"/>
    </row>
    <row r="69" spans="1:19">
      <c r="A69" s="80" t="s">
        <v>44</v>
      </c>
      <c r="B69" s="158">
        <v>0.9</v>
      </c>
      <c r="C69" s="158">
        <v>0</v>
      </c>
      <c r="D69" s="158">
        <v>1.425</v>
      </c>
      <c r="E69" s="159"/>
      <c r="F69" s="80" t="s">
        <v>44</v>
      </c>
      <c r="G69" s="158">
        <v>0</v>
      </c>
      <c r="H69" s="158">
        <v>0</v>
      </c>
      <c r="I69" s="158">
        <v>0</v>
      </c>
      <c r="J69" s="142"/>
      <c r="K69" s="80" t="s">
        <v>44</v>
      </c>
      <c r="L69" s="158"/>
      <c r="M69" s="158"/>
      <c r="N69" s="158" t="s">
        <v>501</v>
      </c>
      <c r="P69" s="80" t="s">
        <v>44</v>
      </c>
      <c r="Q69" s="158"/>
      <c r="R69" s="158"/>
      <c r="S69" s="158">
        <v>0.5</v>
      </c>
    </row>
    <row r="70" spans="1:19">
      <c r="A70" s="80" t="s">
        <v>23</v>
      </c>
      <c r="B70" s="158">
        <v>1</v>
      </c>
      <c r="C70" s="158">
        <v>0</v>
      </c>
      <c r="D70" s="158">
        <v>0</v>
      </c>
      <c r="E70" s="159"/>
      <c r="F70" s="80" t="s">
        <v>23</v>
      </c>
      <c r="G70" s="158">
        <v>0</v>
      </c>
      <c r="H70" s="158">
        <v>0</v>
      </c>
      <c r="I70" s="158">
        <v>0</v>
      </c>
      <c r="J70" s="142"/>
      <c r="K70" s="80" t="s">
        <v>23</v>
      </c>
      <c r="L70" s="158"/>
      <c r="M70" s="158"/>
      <c r="N70" s="158"/>
      <c r="P70" s="80" t="s">
        <v>23</v>
      </c>
      <c r="Q70" s="158"/>
      <c r="R70" s="158"/>
      <c r="S70" s="158"/>
    </row>
    <row r="71" spans="1:19">
      <c r="A71" s="80" t="s">
        <v>188</v>
      </c>
      <c r="B71" s="158">
        <v>1</v>
      </c>
      <c r="C71" s="158">
        <v>1.7324999999999999</v>
      </c>
      <c r="D71" s="158">
        <v>0.8075</v>
      </c>
      <c r="E71" s="159"/>
      <c r="F71" s="80" t="s">
        <v>188</v>
      </c>
      <c r="G71" s="158">
        <v>0</v>
      </c>
      <c r="H71" s="158">
        <v>0</v>
      </c>
      <c r="I71" s="158">
        <v>0</v>
      </c>
      <c r="J71" s="142"/>
      <c r="K71" s="80" t="s">
        <v>188</v>
      </c>
      <c r="L71" s="158"/>
      <c r="M71" s="158"/>
      <c r="N71" s="158"/>
      <c r="P71" s="80" t="s">
        <v>188</v>
      </c>
      <c r="Q71" s="158"/>
      <c r="R71" s="158"/>
      <c r="S71" s="158"/>
    </row>
    <row r="72" spans="1:19">
      <c r="A72" s="80" t="s">
        <v>166</v>
      </c>
      <c r="B72" s="158" t="e">
        <f ca="1">_xludf.IFs(damageCalc!G2=3,0.665,damageCalc!G2=5,1.33,damageCalc!G2=10,1.995,damageCalc!G2="","")</f>
        <v>#NAME?</v>
      </c>
      <c r="C72" s="158">
        <v>0</v>
      </c>
      <c r="D72" s="158">
        <v>1.575</v>
      </c>
      <c r="E72" s="159"/>
      <c r="F72" s="80" t="s">
        <v>166</v>
      </c>
      <c r="G72" s="158">
        <v>0</v>
      </c>
      <c r="H72" s="158">
        <v>0</v>
      </c>
      <c r="I72" s="158">
        <v>0</v>
      </c>
      <c r="J72" s="142"/>
      <c r="K72" s="80" t="s">
        <v>166</v>
      </c>
      <c r="L72" s="158" t="s">
        <v>538</v>
      </c>
      <c r="M72" s="158"/>
      <c r="N72" s="158" t="s">
        <v>510</v>
      </c>
      <c r="P72" s="80" t="s">
        <v>166</v>
      </c>
      <c r="Q72" s="158"/>
      <c r="R72" s="158"/>
      <c r="S72" s="158"/>
    </row>
    <row r="73" spans="1:19">
      <c r="A73" s="84" t="s">
        <v>209</v>
      </c>
      <c r="B73" s="158">
        <v>1</v>
      </c>
      <c r="C73" s="158">
        <v>0</v>
      </c>
      <c r="D73" s="158">
        <v>0</v>
      </c>
      <c r="E73" s="159"/>
      <c r="F73" s="84" t="s">
        <v>209</v>
      </c>
      <c r="G73" s="158">
        <v>0</v>
      </c>
      <c r="H73" s="158">
        <v>0</v>
      </c>
      <c r="I73" s="158">
        <v>0</v>
      </c>
      <c r="J73" s="142"/>
      <c r="K73" s="84" t="s">
        <v>209</v>
      </c>
      <c r="L73" s="158"/>
      <c r="M73" s="158"/>
      <c r="N73" s="158"/>
      <c r="P73" s="84" t="s">
        <v>209</v>
      </c>
      <c r="Q73" s="158"/>
      <c r="R73" s="158"/>
      <c r="S73" s="158"/>
    </row>
    <row r="74" spans="1:19">
      <c r="A74" s="80" t="s">
        <v>103</v>
      </c>
      <c r="B74" s="158">
        <v>0.95</v>
      </c>
      <c r="C74" s="158">
        <v>0</v>
      </c>
      <c r="D74" s="158">
        <v>0.9</v>
      </c>
      <c r="E74" s="159"/>
      <c r="F74" s="80" t="s">
        <v>103</v>
      </c>
      <c r="G74" s="158">
        <v>0</v>
      </c>
      <c r="H74" s="158">
        <v>0</v>
      </c>
      <c r="I74" s="158">
        <v>0</v>
      </c>
      <c r="J74" s="159"/>
      <c r="K74" s="80" t="s">
        <v>103</v>
      </c>
      <c r="L74" s="158"/>
      <c r="M74" s="158"/>
      <c r="N74" s="158"/>
      <c r="P74" s="80" t="s">
        <v>103</v>
      </c>
      <c r="Q74" s="158"/>
      <c r="R74" s="158"/>
      <c r="S74" s="158"/>
    </row>
    <row r="75" spans="1:19">
      <c r="A75" s="80" t="s">
        <v>135</v>
      </c>
      <c r="B75" s="158">
        <v>0.47499999999999998</v>
      </c>
      <c r="C75" s="158">
        <v>0.8</v>
      </c>
      <c r="D75" s="158">
        <v>0</v>
      </c>
      <c r="E75" s="159"/>
      <c r="F75" s="80" t="s">
        <v>135</v>
      </c>
      <c r="G75" s="158">
        <v>0.71199999999999997</v>
      </c>
      <c r="H75" s="158">
        <v>0.8</v>
      </c>
      <c r="I75" s="158">
        <v>0</v>
      </c>
      <c r="J75" s="142"/>
      <c r="K75" s="80" t="s">
        <v>135</v>
      </c>
      <c r="L75" s="158" t="s">
        <v>445</v>
      </c>
      <c r="M75" s="158" t="s">
        <v>445</v>
      </c>
      <c r="N75" s="157"/>
      <c r="P75" s="80" t="s">
        <v>135</v>
      </c>
      <c r="Q75" s="158"/>
      <c r="R75" s="158"/>
      <c r="S75" s="158"/>
    </row>
    <row r="76" spans="1:19">
      <c r="A76" s="80" t="s">
        <v>172</v>
      </c>
      <c r="B76" s="158">
        <v>0.66500000000000004</v>
      </c>
      <c r="C76" s="158">
        <v>0.63</v>
      </c>
      <c r="D76" s="158">
        <v>0.8</v>
      </c>
      <c r="E76" s="159"/>
      <c r="F76" s="80" t="s">
        <v>172</v>
      </c>
      <c r="G76" s="158">
        <v>0</v>
      </c>
      <c r="H76" s="158">
        <v>0</v>
      </c>
      <c r="I76" s="158">
        <v>0</v>
      </c>
      <c r="J76" s="142"/>
      <c r="K76" s="80" t="s">
        <v>172</v>
      </c>
      <c r="L76" s="158"/>
      <c r="M76" s="158" t="s">
        <v>528</v>
      </c>
      <c r="N76" s="158" t="s">
        <v>501</v>
      </c>
      <c r="P76" s="80" t="s">
        <v>172</v>
      </c>
      <c r="Q76" s="158"/>
      <c r="R76" s="158" t="e">
        <f ca="1">_xludf.IFs(damageCalc!G2=1,90,damageCalc!G2=2,60,AND(damageCalc!G2&lt;&gt;1,damageCalc!G2&lt;&gt;2),0)</f>
        <v>#NAME?</v>
      </c>
      <c r="S76" s="158">
        <v>0.3</v>
      </c>
    </row>
    <row r="77" spans="1:19">
      <c r="A77" s="80" t="s">
        <v>102</v>
      </c>
      <c r="B77" s="158">
        <v>0.9</v>
      </c>
      <c r="C77" s="158">
        <v>0</v>
      </c>
      <c r="D77" s="158">
        <v>1.53</v>
      </c>
      <c r="E77" s="159"/>
      <c r="F77" s="80" t="s">
        <v>102</v>
      </c>
      <c r="G77" s="158">
        <v>7.4999999999999997E-2</v>
      </c>
      <c r="H77" s="158">
        <v>0</v>
      </c>
      <c r="I77" s="158">
        <v>0.15</v>
      </c>
      <c r="J77" s="142"/>
      <c r="K77" s="80" t="s">
        <v>102</v>
      </c>
      <c r="L77" s="158" t="s">
        <v>446</v>
      </c>
      <c r="M77" s="158"/>
      <c r="N77" s="157" t="s">
        <v>446</v>
      </c>
      <c r="P77" s="80" t="s">
        <v>102</v>
      </c>
      <c r="Q77" s="158"/>
      <c r="R77" s="158"/>
      <c r="S77" s="158"/>
    </row>
    <row r="78" spans="1:19">
      <c r="A78" s="80" t="s">
        <v>182</v>
      </c>
      <c r="B78" s="158">
        <v>1</v>
      </c>
      <c r="C78" s="158">
        <v>0</v>
      </c>
      <c r="D78" s="158">
        <v>1.5</v>
      </c>
      <c r="E78" s="159"/>
      <c r="F78" s="80" t="s">
        <v>182</v>
      </c>
      <c r="G78" s="158">
        <v>0</v>
      </c>
      <c r="H78" s="158">
        <v>0</v>
      </c>
      <c r="I78" s="158">
        <v>0</v>
      </c>
      <c r="J78" s="142"/>
      <c r="K78" s="80" t="s">
        <v>182</v>
      </c>
      <c r="L78" s="158"/>
      <c r="M78" s="158"/>
      <c r="N78" s="158"/>
      <c r="P78" s="80" t="s">
        <v>182</v>
      </c>
      <c r="Q78" s="158"/>
      <c r="R78" s="158"/>
      <c r="S78" s="158"/>
    </row>
    <row r="79" spans="1:19">
      <c r="A79" s="80" t="s">
        <v>202</v>
      </c>
      <c r="B79" s="158">
        <v>1</v>
      </c>
      <c r="C79" s="158">
        <v>0</v>
      </c>
      <c r="D79" s="158">
        <v>0</v>
      </c>
      <c r="E79" s="159"/>
      <c r="F79" s="80" t="s">
        <v>202</v>
      </c>
      <c r="G79" s="158">
        <v>0</v>
      </c>
      <c r="H79" s="158">
        <v>0</v>
      </c>
      <c r="I79" s="158">
        <v>0</v>
      </c>
      <c r="J79" s="142"/>
      <c r="K79" s="80" t="s">
        <v>202</v>
      </c>
      <c r="L79" s="158"/>
      <c r="M79" s="158"/>
      <c r="N79" s="158"/>
      <c r="P79" s="80" t="s">
        <v>202</v>
      </c>
      <c r="Q79" s="158"/>
      <c r="R79" s="158"/>
      <c r="S79" s="158"/>
    </row>
    <row r="80" spans="1:19">
      <c r="A80" s="80" t="s">
        <v>52</v>
      </c>
      <c r="B80" s="158">
        <v>0.9</v>
      </c>
      <c r="C80" s="158">
        <v>0</v>
      </c>
      <c r="D80" s="158">
        <v>1.5</v>
      </c>
      <c r="E80" s="159"/>
      <c r="F80" s="80" t="s">
        <v>52</v>
      </c>
      <c r="G80" s="158">
        <v>7.4999999999999997E-2</v>
      </c>
      <c r="H80" s="158">
        <v>0</v>
      </c>
      <c r="I80" s="158">
        <v>7.4999999999999997E-2</v>
      </c>
      <c r="J80" s="142"/>
      <c r="K80" s="80" t="s">
        <v>52</v>
      </c>
      <c r="L80" s="158" t="s">
        <v>446</v>
      </c>
      <c r="M80" s="158"/>
      <c r="N80" s="157" t="s">
        <v>446</v>
      </c>
      <c r="P80" s="80" t="s">
        <v>52</v>
      </c>
      <c r="Q80" s="158"/>
      <c r="R80" s="158"/>
      <c r="S80" s="158"/>
    </row>
    <row r="81" spans="1:19">
      <c r="A81" s="80" t="s">
        <v>149</v>
      </c>
      <c r="B81" s="158">
        <v>0.95</v>
      </c>
      <c r="C81" s="158">
        <v>0.8</v>
      </c>
      <c r="D81" s="158">
        <v>0</v>
      </c>
      <c r="E81" s="159"/>
      <c r="F81" s="80" t="s">
        <v>149</v>
      </c>
      <c r="G81" s="158">
        <v>0</v>
      </c>
      <c r="H81" s="158">
        <v>0</v>
      </c>
      <c r="I81" s="158">
        <v>0</v>
      </c>
      <c r="J81" s="142"/>
      <c r="K81" s="80" t="s">
        <v>149</v>
      </c>
      <c r="L81" s="158"/>
      <c r="M81" s="158" t="s">
        <v>527</v>
      </c>
      <c r="N81" s="158"/>
      <c r="P81" s="80" t="s">
        <v>149</v>
      </c>
      <c r="Q81" s="158"/>
      <c r="R81" s="158">
        <v>4</v>
      </c>
      <c r="S81" s="158"/>
    </row>
    <row r="82" spans="1:19">
      <c r="A82" s="80" t="s">
        <v>165</v>
      </c>
      <c r="B82" s="158">
        <v>1</v>
      </c>
      <c r="C82" s="158">
        <v>0</v>
      </c>
      <c r="D82" s="158">
        <v>1.8</v>
      </c>
      <c r="E82" s="159"/>
      <c r="F82" s="80" t="s">
        <v>165</v>
      </c>
      <c r="G82" s="158">
        <v>0</v>
      </c>
      <c r="H82" s="158">
        <v>0</v>
      </c>
      <c r="I82" s="158">
        <v>0</v>
      </c>
      <c r="J82" s="142"/>
      <c r="K82" s="80" t="s">
        <v>165</v>
      </c>
      <c r="L82" s="158"/>
      <c r="M82" s="158"/>
      <c r="N82" s="158"/>
      <c r="P82" s="80" t="s">
        <v>165</v>
      </c>
      <c r="Q82" s="158"/>
      <c r="R82" s="158"/>
      <c r="S82" s="158"/>
    </row>
    <row r="83" spans="1:19">
      <c r="A83" s="80" t="s">
        <v>146</v>
      </c>
      <c r="B83" s="158">
        <v>1</v>
      </c>
      <c r="C83" s="158">
        <v>0</v>
      </c>
      <c r="D83" s="158">
        <v>1.35</v>
      </c>
      <c r="E83" s="159"/>
      <c r="F83" s="80" t="s">
        <v>146</v>
      </c>
      <c r="G83" s="158">
        <v>0</v>
      </c>
      <c r="H83" s="158">
        <v>0</v>
      </c>
      <c r="I83" s="158">
        <v>0</v>
      </c>
      <c r="J83" s="142"/>
      <c r="K83" s="80" t="s">
        <v>146</v>
      </c>
      <c r="L83" s="158"/>
      <c r="M83" s="158"/>
      <c r="N83" s="158"/>
      <c r="P83" s="80" t="s">
        <v>146</v>
      </c>
      <c r="Q83" s="158"/>
      <c r="R83" s="158"/>
      <c r="S83" s="158"/>
    </row>
    <row r="84" spans="1:19">
      <c r="A84" s="80" t="s">
        <v>195</v>
      </c>
      <c r="B84" s="158">
        <v>1</v>
      </c>
      <c r="C84" s="158">
        <v>0</v>
      </c>
      <c r="D84" s="158">
        <v>0.8</v>
      </c>
      <c r="E84" s="159"/>
      <c r="F84" s="80" t="s">
        <v>195</v>
      </c>
      <c r="G84" s="158">
        <v>0</v>
      </c>
      <c r="H84" s="158">
        <v>0</v>
      </c>
      <c r="I84" s="158">
        <v>0</v>
      </c>
      <c r="J84" s="142"/>
      <c r="K84" s="80" t="s">
        <v>195</v>
      </c>
      <c r="L84" s="158"/>
      <c r="M84" s="158"/>
      <c r="N84" s="158"/>
      <c r="P84" s="80" t="s">
        <v>195</v>
      </c>
      <c r="Q84" s="158"/>
      <c r="R84" s="158"/>
      <c r="S84" s="158"/>
    </row>
    <row r="85" spans="1:19">
      <c r="A85" s="80" t="s">
        <v>144</v>
      </c>
      <c r="B85" s="158">
        <v>0.7</v>
      </c>
      <c r="C85" s="158">
        <v>0</v>
      </c>
      <c r="D85" s="158">
        <v>1.2350000000000001</v>
      </c>
      <c r="E85" s="159"/>
      <c r="F85" s="80" t="s">
        <v>144</v>
      </c>
      <c r="G85" s="158">
        <v>0.4</v>
      </c>
      <c r="H85" s="158">
        <v>0</v>
      </c>
      <c r="I85" s="158">
        <v>0.66500000000000004</v>
      </c>
      <c r="J85" s="142"/>
      <c r="K85" s="80" t="s">
        <v>144</v>
      </c>
      <c r="L85" s="158" t="s">
        <v>445</v>
      </c>
      <c r="M85" s="158"/>
      <c r="N85" s="157" t="s">
        <v>445</v>
      </c>
      <c r="P85" s="80" t="s">
        <v>144</v>
      </c>
      <c r="Q85" s="158"/>
      <c r="R85" s="158"/>
      <c r="S85" s="158"/>
    </row>
    <row r="86" spans="1:19">
      <c r="A86" s="80" t="s">
        <v>140</v>
      </c>
      <c r="B86" s="158">
        <v>0.9</v>
      </c>
      <c r="C86" s="158">
        <v>1.5</v>
      </c>
      <c r="D86" s="158">
        <v>0.9</v>
      </c>
      <c r="E86" s="159"/>
      <c r="F86" s="80" t="s">
        <v>140</v>
      </c>
      <c r="G86" s="158">
        <v>0.04</v>
      </c>
      <c r="H86" s="158">
        <v>0</v>
      </c>
      <c r="I86" s="158">
        <v>0.04</v>
      </c>
      <c r="J86" s="142"/>
      <c r="K86" s="80" t="s">
        <v>140</v>
      </c>
      <c r="L86" s="158" t="s">
        <v>447</v>
      </c>
      <c r="M86" s="158"/>
      <c r="N86" s="157" t="s">
        <v>447</v>
      </c>
      <c r="P86" s="80" t="s">
        <v>140</v>
      </c>
      <c r="Q86" s="158"/>
      <c r="R86" s="158"/>
      <c r="S86" s="158"/>
    </row>
    <row r="87" spans="1:19">
      <c r="A87" s="80" t="s">
        <v>196</v>
      </c>
      <c r="B87" s="158">
        <v>1</v>
      </c>
      <c r="C87" s="158">
        <v>0</v>
      </c>
      <c r="D87" s="158">
        <v>1.1399999999999999</v>
      </c>
      <c r="E87" s="159"/>
      <c r="F87" s="80" t="s">
        <v>196</v>
      </c>
      <c r="G87" s="158">
        <v>0</v>
      </c>
      <c r="H87" s="158">
        <v>0</v>
      </c>
      <c r="I87" s="158">
        <v>0</v>
      </c>
      <c r="J87" s="142"/>
      <c r="K87" s="80" t="s">
        <v>196</v>
      </c>
      <c r="L87" s="158"/>
      <c r="M87" s="158"/>
      <c r="N87" s="158"/>
      <c r="P87" s="80" t="s">
        <v>196</v>
      </c>
      <c r="Q87" s="158"/>
      <c r="R87" s="158"/>
      <c r="S87" s="158"/>
    </row>
    <row r="88" spans="1:19">
      <c r="A88" s="80" t="s">
        <v>54</v>
      </c>
      <c r="B88" s="158">
        <v>1</v>
      </c>
      <c r="C88" s="158">
        <v>0</v>
      </c>
      <c r="D88" s="158">
        <v>1.8</v>
      </c>
      <c r="E88" s="159"/>
      <c r="F88" s="80" t="s">
        <v>54</v>
      </c>
      <c r="G88" s="158">
        <v>0</v>
      </c>
      <c r="H88" s="158">
        <v>0</v>
      </c>
      <c r="I88" s="158">
        <v>0</v>
      </c>
      <c r="J88" s="142"/>
      <c r="K88" s="80" t="s">
        <v>54</v>
      </c>
      <c r="L88" s="158"/>
      <c r="M88" s="158"/>
      <c r="N88" s="158"/>
      <c r="P88" s="80" t="s">
        <v>54</v>
      </c>
      <c r="Q88" s="158"/>
      <c r="R88" s="158"/>
      <c r="S88" s="158"/>
    </row>
    <row r="89" spans="1:19">
      <c r="A89" s="80" t="s">
        <v>160</v>
      </c>
      <c r="B89" s="158">
        <v>1</v>
      </c>
      <c r="C89" s="158">
        <v>0</v>
      </c>
      <c r="D89" s="158">
        <v>0.6</v>
      </c>
      <c r="E89" s="159"/>
      <c r="F89" s="80" t="s">
        <v>160</v>
      </c>
      <c r="G89" s="158">
        <v>0</v>
      </c>
      <c r="H89" s="158">
        <v>0</v>
      </c>
      <c r="I89" s="158">
        <v>0</v>
      </c>
      <c r="J89" s="142"/>
      <c r="K89" s="80" t="s">
        <v>160</v>
      </c>
      <c r="L89" s="158"/>
      <c r="M89" s="158"/>
      <c r="N89" s="158"/>
      <c r="P89" s="80" t="s">
        <v>160</v>
      </c>
      <c r="Q89" s="158"/>
      <c r="R89" s="158"/>
      <c r="S89" s="158"/>
    </row>
    <row r="90" spans="1:19">
      <c r="A90" s="80" t="s">
        <v>113</v>
      </c>
      <c r="B90" s="158">
        <v>0.8</v>
      </c>
      <c r="C90" s="158">
        <v>1.2350000000000001</v>
      </c>
      <c r="D90" s="158">
        <v>0</v>
      </c>
      <c r="E90" s="159"/>
      <c r="F90" s="80" t="s">
        <v>113</v>
      </c>
      <c r="G90" s="158">
        <v>0</v>
      </c>
      <c r="H90" s="158">
        <v>0</v>
      </c>
      <c r="I90" s="158">
        <v>0</v>
      </c>
      <c r="J90" s="142"/>
      <c r="K90" s="80" t="s">
        <v>113</v>
      </c>
      <c r="L90" s="158"/>
      <c r="M90" s="158"/>
      <c r="N90" s="158"/>
      <c r="P90" s="80" t="s">
        <v>113</v>
      </c>
      <c r="Q90" s="158"/>
      <c r="R90" s="158"/>
      <c r="S90" s="158"/>
    </row>
    <row r="91" spans="1:19">
      <c r="A91" s="80" t="s">
        <v>120</v>
      </c>
      <c r="B91" s="158">
        <v>0.63</v>
      </c>
      <c r="C91" s="158">
        <v>0.7</v>
      </c>
      <c r="D91" s="158">
        <v>0</v>
      </c>
      <c r="E91" s="159"/>
      <c r="F91" s="80" t="s">
        <v>120</v>
      </c>
      <c r="G91" s="158">
        <v>4.4999999999999998E-2</v>
      </c>
      <c r="H91" s="158">
        <v>7.0000000000000007E-2</v>
      </c>
      <c r="I91" s="158">
        <v>0</v>
      </c>
      <c r="J91" s="142"/>
      <c r="K91" s="80" t="s">
        <v>120</v>
      </c>
      <c r="L91" s="158" t="s">
        <v>447</v>
      </c>
      <c r="M91" s="158" t="s">
        <v>447</v>
      </c>
      <c r="N91" s="157"/>
      <c r="P91" s="80" t="s">
        <v>120</v>
      </c>
      <c r="Q91" s="158"/>
      <c r="R91" s="158"/>
      <c r="S91" s="158"/>
    </row>
    <row r="92" spans="1:19">
      <c r="A92" s="80" t="s">
        <v>203</v>
      </c>
      <c r="B92" s="158">
        <v>1</v>
      </c>
      <c r="C92" s="158">
        <v>0.7</v>
      </c>
      <c r="D92" s="158">
        <v>0.76500000000000001</v>
      </c>
      <c r="E92" s="159"/>
      <c r="F92" s="80" t="s">
        <v>203</v>
      </c>
      <c r="G92" s="158">
        <v>0</v>
      </c>
      <c r="H92" s="158">
        <v>0</v>
      </c>
      <c r="I92" s="158">
        <v>0</v>
      </c>
      <c r="J92" s="142"/>
      <c r="K92" s="80" t="s">
        <v>203</v>
      </c>
      <c r="L92" s="158"/>
      <c r="M92" s="158"/>
      <c r="N92" s="158"/>
      <c r="P92" s="80" t="s">
        <v>203</v>
      </c>
      <c r="Q92" s="158"/>
      <c r="R92" s="158"/>
      <c r="S92" s="158"/>
    </row>
    <row r="93" spans="1:19">
      <c r="A93" s="80" t="s">
        <v>167</v>
      </c>
      <c r="B93" s="158">
        <v>0.8</v>
      </c>
      <c r="C93" s="158">
        <v>1.2</v>
      </c>
      <c r="D93" s="158">
        <v>0</v>
      </c>
      <c r="E93" s="159"/>
      <c r="F93" s="80" t="s">
        <v>167</v>
      </c>
      <c r="G93" s="158">
        <v>7.4999999999999997E-2</v>
      </c>
      <c r="H93" s="158">
        <v>0.1125</v>
      </c>
      <c r="I93" s="158">
        <v>0</v>
      </c>
      <c r="J93" s="142"/>
      <c r="K93" s="80" t="s">
        <v>167</v>
      </c>
      <c r="L93" s="158" t="s">
        <v>446</v>
      </c>
      <c r="M93" s="158" t="s">
        <v>446</v>
      </c>
      <c r="N93" s="157"/>
      <c r="P93" s="80" t="s">
        <v>167</v>
      </c>
      <c r="Q93" s="158"/>
      <c r="R93" s="158"/>
      <c r="S93" s="158"/>
    </row>
    <row r="94" spans="1:19">
      <c r="A94" s="80" t="s">
        <v>116</v>
      </c>
      <c r="B94" s="158">
        <v>0.5</v>
      </c>
      <c r="C94" s="158">
        <v>0</v>
      </c>
      <c r="D94" s="158">
        <v>0</v>
      </c>
      <c r="E94" s="159"/>
      <c r="F94" s="80" t="s">
        <v>116</v>
      </c>
      <c r="G94" s="158">
        <v>0.7</v>
      </c>
      <c r="H94" s="158">
        <v>0</v>
      </c>
      <c r="I94" s="158">
        <v>0</v>
      </c>
      <c r="J94" s="142"/>
      <c r="K94" s="80" t="s">
        <v>116</v>
      </c>
      <c r="L94" s="158" t="s">
        <v>445</v>
      </c>
      <c r="M94" s="158"/>
      <c r="N94" s="157"/>
      <c r="P94" s="80" t="s">
        <v>116</v>
      </c>
      <c r="Q94" s="158"/>
      <c r="R94" s="158"/>
      <c r="S94" s="158"/>
    </row>
    <row r="95" spans="1:19">
      <c r="A95" s="80" t="s">
        <v>141</v>
      </c>
      <c r="B95" s="158">
        <v>0.81</v>
      </c>
      <c r="C95" s="158">
        <v>0</v>
      </c>
      <c r="D95" s="158">
        <v>0</v>
      </c>
      <c r="E95" s="159"/>
      <c r="F95" s="80" t="s">
        <v>141</v>
      </c>
      <c r="G95" s="158">
        <v>7.0000000000000007E-2</v>
      </c>
      <c r="H95" s="158">
        <v>0</v>
      </c>
      <c r="I95" s="158">
        <v>0</v>
      </c>
      <c r="J95" s="142"/>
      <c r="K95" s="80" t="s">
        <v>141</v>
      </c>
      <c r="L95" s="158" t="s">
        <v>447</v>
      </c>
      <c r="M95" s="158"/>
      <c r="N95" s="157"/>
      <c r="P95" s="80" t="s">
        <v>141</v>
      </c>
      <c r="Q95" s="158"/>
      <c r="R95" s="158"/>
      <c r="S95" s="158"/>
    </row>
    <row r="96" spans="1:19">
      <c r="A96" s="80" t="s">
        <v>161</v>
      </c>
      <c r="B96" s="158">
        <v>1</v>
      </c>
      <c r="C96" s="158">
        <v>0</v>
      </c>
      <c r="D96" s="158">
        <v>1</v>
      </c>
      <c r="E96" s="159"/>
      <c r="F96" s="80" t="s">
        <v>161</v>
      </c>
      <c r="G96" s="158">
        <v>0</v>
      </c>
      <c r="H96" s="158">
        <v>0</v>
      </c>
      <c r="I96" s="158">
        <v>0</v>
      </c>
      <c r="J96" s="142"/>
      <c r="K96" s="80" t="s">
        <v>161</v>
      </c>
      <c r="L96" s="158"/>
      <c r="M96" s="158"/>
      <c r="N96" s="158"/>
      <c r="P96" s="80" t="s">
        <v>161</v>
      </c>
      <c r="Q96" s="158"/>
      <c r="R96" s="158"/>
      <c r="S96" s="158"/>
    </row>
    <row r="97" spans="1:19">
      <c r="A97" s="80" t="s">
        <v>190</v>
      </c>
      <c r="B97" s="158">
        <v>1</v>
      </c>
      <c r="C97" s="158">
        <v>1.575</v>
      </c>
      <c r="D97" s="158">
        <v>1.89</v>
      </c>
      <c r="E97" s="159"/>
      <c r="F97" s="80" t="s">
        <v>190</v>
      </c>
      <c r="G97" s="158">
        <v>0</v>
      </c>
      <c r="H97" s="158">
        <v>0</v>
      </c>
      <c r="I97" s="158">
        <v>0</v>
      </c>
      <c r="J97" s="142"/>
      <c r="K97" s="80" t="s">
        <v>190</v>
      </c>
      <c r="L97" s="158"/>
      <c r="M97" s="158"/>
      <c r="N97" s="158"/>
      <c r="P97" s="80" t="s">
        <v>190</v>
      </c>
      <c r="Q97" s="158"/>
      <c r="R97" s="158"/>
      <c r="S97" s="158"/>
    </row>
    <row r="98" spans="1:19">
      <c r="A98" s="80" t="s">
        <v>193</v>
      </c>
      <c r="B98" s="158">
        <v>0.95</v>
      </c>
      <c r="C98" s="158">
        <v>0</v>
      </c>
      <c r="D98" s="158">
        <v>1.71</v>
      </c>
      <c r="E98" s="159"/>
      <c r="F98" s="80" t="s">
        <v>193</v>
      </c>
      <c r="G98" s="158">
        <v>0</v>
      </c>
      <c r="H98" s="158">
        <v>0</v>
      </c>
      <c r="I98" s="158">
        <v>0</v>
      </c>
      <c r="J98" s="142"/>
      <c r="K98" s="80" t="s">
        <v>193</v>
      </c>
      <c r="L98" s="158" t="s">
        <v>501</v>
      </c>
      <c r="M98" s="158"/>
      <c r="N98" s="158" t="s">
        <v>501</v>
      </c>
      <c r="P98" s="80" t="s">
        <v>193</v>
      </c>
      <c r="Q98" s="158">
        <v>0.2</v>
      </c>
      <c r="R98" s="158"/>
      <c r="S98" s="158">
        <v>0.3</v>
      </c>
    </row>
    <row r="99" spans="1:19">
      <c r="A99" s="80" t="s">
        <v>117</v>
      </c>
      <c r="B99" s="158">
        <v>1</v>
      </c>
      <c r="C99" s="158">
        <v>1.35</v>
      </c>
      <c r="D99" s="158">
        <v>0.64</v>
      </c>
      <c r="E99" s="159"/>
      <c r="F99" s="80" t="s">
        <v>117</v>
      </c>
      <c r="G99" s="158">
        <v>0</v>
      </c>
      <c r="H99" s="158">
        <v>0</v>
      </c>
      <c r="I99" s="158">
        <v>0</v>
      </c>
      <c r="J99" s="142"/>
      <c r="K99" s="80" t="s">
        <v>117</v>
      </c>
      <c r="L99" s="158"/>
      <c r="M99" s="158"/>
      <c r="N99" s="158"/>
      <c r="P99" s="80" t="s">
        <v>117</v>
      </c>
      <c r="Q99" s="158"/>
      <c r="R99" s="158"/>
      <c r="S99" s="158"/>
    </row>
    <row r="100" spans="1:19">
      <c r="A100" s="80" t="s">
        <v>201</v>
      </c>
      <c r="B100" s="158">
        <v>0.95</v>
      </c>
      <c r="C100" s="158">
        <v>0</v>
      </c>
      <c r="D100" s="158">
        <v>0</v>
      </c>
      <c r="E100" s="159"/>
      <c r="F100" s="80" t="s">
        <v>201</v>
      </c>
      <c r="G100" s="158">
        <v>0</v>
      </c>
      <c r="H100" s="158">
        <v>0</v>
      </c>
      <c r="I100" s="158">
        <v>0</v>
      </c>
      <c r="J100" s="142"/>
      <c r="K100" s="80" t="s">
        <v>201</v>
      </c>
      <c r="L100" s="158"/>
      <c r="M100" s="158"/>
      <c r="N100" s="158"/>
      <c r="P100" s="80" t="s">
        <v>201</v>
      </c>
      <c r="Q100" s="158"/>
      <c r="R100" s="158"/>
      <c r="S100" s="158"/>
    </row>
    <row r="101" spans="1:19">
      <c r="A101" s="80" t="s">
        <v>186</v>
      </c>
      <c r="B101" s="158">
        <v>1</v>
      </c>
      <c r="C101" s="158">
        <v>1.25</v>
      </c>
      <c r="D101" s="158">
        <v>1.36</v>
      </c>
      <c r="E101" s="159"/>
      <c r="F101" s="80" t="s">
        <v>186</v>
      </c>
      <c r="G101" s="158">
        <v>0</v>
      </c>
      <c r="H101" s="158">
        <v>0</v>
      </c>
      <c r="I101" s="158">
        <v>0</v>
      </c>
      <c r="J101" s="142"/>
      <c r="K101" s="80" t="s">
        <v>186</v>
      </c>
      <c r="L101" s="158"/>
      <c r="M101" s="158"/>
      <c r="N101" s="158" t="s">
        <v>497</v>
      </c>
      <c r="P101" s="80" t="s">
        <v>186</v>
      </c>
      <c r="Q101" s="158"/>
      <c r="R101" s="158"/>
      <c r="S101" s="158">
        <f>10*damageCalc!G2</f>
        <v>1000</v>
      </c>
    </row>
    <row r="102" spans="1:19">
      <c r="A102" s="80" t="s">
        <v>183</v>
      </c>
      <c r="B102" s="158">
        <v>0.81</v>
      </c>
      <c r="C102" s="158">
        <v>1.125</v>
      </c>
      <c r="D102" s="158">
        <v>0.89249999999999996</v>
      </c>
      <c r="E102" s="159"/>
      <c r="F102" s="80" t="s">
        <v>183</v>
      </c>
      <c r="G102" s="158">
        <v>7.4999999999999997E-2</v>
      </c>
      <c r="H102" s="158">
        <v>7.4999999999999997E-2</v>
      </c>
      <c r="I102" s="158">
        <v>0</v>
      </c>
      <c r="J102" s="142"/>
      <c r="K102" s="80" t="s">
        <v>183</v>
      </c>
      <c r="L102" s="158" t="s">
        <v>446</v>
      </c>
      <c r="M102" s="158" t="s">
        <v>446</v>
      </c>
      <c r="N102" s="157"/>
      <c r="P102" s="80" t="s">
        <v>183</v>
      </c>
      <c r="Q102" s="158"/>
      <c r="R102" s="158"/>
      <c r="S102" s="158"/>
    </row>
    <row r="103" spans="1:19">
      <c r="A103" s="84" t="s">
        <v>21</v>
      </c>
      <c r="B103" s="158">
        <v>0.72</v>
      </c>
      <c r="C103" s="158">
        <v>0.76</v>
      </c>
      <c r="D103" s="158">
        <v>0</v>
      </c>
      <c r="E103" s="159"/>
      <c r="F103" s="84" t="s">
        <v>21</v>
      </c>
      <c r="G103" s="158">
        <v>4.8000000000000001E-2</v>
      </c>
      <c r="H103" s="158">
        <v>0</v>
      </c>
      <c r="I103" s="158">
        <v>0</v>
      </c>
      <c r="J103" s="142"/>
      <c r="K103" s="84" t="s">
        <v>21</v>
      </c>
      <c r="L103" s="158" t="s">
        <v>447</v>
      </c>
      <c r="M103" s="158"/>
      <c r="N103" s="158"/>
      <c r="P103" s="84" t="s">
        <v>21</v>
      </c>
      <c r="Q103" s="158"/>
      <c r="R103" s="158"/>
      <c r="S103" s="158"/>
    </row>
    <row r="104" spans="1:19">
      <c r="A104" s="80" t="s">
        <v>22</v>
      </c>
      <c r="B104" s="158">
        <v>1</v>
      </c>
      <c r="C104" s="158">
        <v>0</v>
      </c>
      <c r="D104" s="158">
        <v>1.71</v>
      </c>
      <c r="E104" s="159"/>
      <c r="F104" s="80" t="s">
        <v>22</v>
      </c>
      <c r="G104" s="158">
        <v>0</v>
      </c>
      <c r="H104" s="158">
        <v>0</v>
      </c>
      <c r="I104" s="158">
        <v>0</v>
      </c>
      <c r="J104" s="142"/>
      <c r="K104" s="80" t="s">
        <v>22</v>
      </c>
      <c r="L104" s="158"/>
      <c r="M104" s="158"/>
      <c r="N104" s="158" t="s">
        <v>497</v>
      </c>
      <c r="P104" s="80" t="s">
        <v>22</v>
      </c>
      <c r="Q104" s="158"/>
      <c r="R104" s="158"/>
      <c r="S104" s="158">
        <v>20</v>
      </c>
    </row>
    <row r="105" spans="1:19">
      <c r="A105" s="80" t="s">
        <v>96</v>
      </c>
      <c r="B105" s="158">
        <v>0.9</v>
      </c>
      <c r="C105" s="158">
        <v>1.4</v>
      </c>
      <c r="D105" s="158">
        <v>1.44</v>
      </c>
      <c r="E105" s="159"/>
      <c r="F105" s="80" t="s">
        <v>96</v>
      </c>
      <c r="G105" s="158">
        <v>0</v>
      </c>
      <c r="H105" s="158">
        <v>0</v>
      </c>
      <c r="I105" s="158">
        <v>0</v>
      </c>
      <c r="J105" s="142"/>
      <c r="K105" s="80" t="s">
        <v>96</v>
      </c>
      <c r="L105" s="158"/>
      <c r="M105" s="158"/>
      <c r="N105" s="158" t="s">
        <v>540</v>
      </c>
      <c r="P105" s="80" t="s">
        <v>96</v>
      </c>
      <c r="Q105" s="158"/>
      <c r="R105" s="158"/>
      <c r="S105" s="158" t="e">
        <f ca="1">_xludf.IFs(damageCalc!G2=1,40,damageCalc!G2=2,55,damageCalc!G2=3,70,damageCalc!G2=4,85,damageCalc!G2=5,100,damageCalc!G2&gt;5,100,damageCalc!G2&lt;1,0)</f>
        <v>#NAME?</v>
      </c>
    </row>
    <row r="106" spans="1:19">
      <c r="A106" s="80" t="s">
        <v>153</v>
      </c>
      <c r="B106" s="158" t="s">
        <v>541</v>
      </c>
      <c r="C106" s="158">
        <v>0</v>
      </c>
      <c r="D106" s="158">
        <v>0.64</v>
      </c>
      <c r="E106" s="159"/>
      <c r="F106" s="80" t="s">
        <v>153</v>
      </c>
      <c r="G106" s="158">
        <v>0</v>
      </c>
      <c r="H106" s="158">
        <v>0</v>
      </c>
      <c r="I106" s="158">
        <v>0</v>
      </c>
      <c r="J106" s="142"/>
      <c r="K106" s="80" t="s">
        <v>153</v>
      </c>
      <c r="L106" s="158" t="s">
        <v>542</v>
      </c>
      <c r="M106" s="158"/>
      <c r="N106" s="158" t="s">
        <v>543</v>
      </c>
      <c r="P106" s="80" t="s">
        <v>153</v>
      </c>
      <c r="Q106" s="158">
        <v>0.3</v>
      </c>
      <c r="R106" s="158"/>
      <c r="S106" s="158" t="s">
        <v>544</v>
      </c>
    </row>
    <row r="107" spans="1:19">
      <c r="A107" s="80" t="s">
        <v>162</v>
      </c>
      <c r="B107" s="158">
        <v>1</v>
      </c>
      <c r="C107" s="158">
        <v>0</v>
      </c>
      <c r="D107" s="158">
        <v>1.8</v>
      </c>
      <c r="E107" s="159"/>
      <c r="F107" s="80" t="s">
        <v>162</v>
      </c>
      <c r="G107" s="158">
        <v>0</v>
      </c>
      <c r="H107" s="158">
        <v>0</v>
      </c>
      <c r="I107" s="158">
        <v>0</v>
      </c>
      <c r="J107" s="142"/>
      <c r="K107" s="80" t="s">
        <v>162</v>
      </c>
      <c r="L107" s="158"/>
      <c r="M107" s="158"/>
      <c r="N107" s="158"/>
      <c r="P107" s="80" t="s">
        <v>162</v>
      </c>
      <c r="Q107" s="158"/>
      <c r="R107" s="158"/>
      <c r="S107" s="158"/>
    </row>
    <row r="108" spans="1:19">
      <c r="A108" s="80" t="s">
        <v>171</v>
      </c>
      <c r="B108" s="158">
        <v>0.8</v>
      </c>
      <c r="C108" s="158">
        <v>0</v>
      </c>
      <c r="D108" s="158">
        <v>1.425</v>
      </c>
      <c r="E108" s="159"/>
      <c r="F108" s="80" t="s">
        <v>171</v>
      </c>
      <c r="G108" s="158">
        <v>2.5000000000000001E-2</v>
      </c>
      <c r="H108" s="158">
        <v>0</v>
      </c>
      <c r="I108" s="158">
        <v>4.7500000000000001E-2</v>
      </c>
      <c r="J108" s="142"/>
      <c r="K108" s="80" t="s">
        <v>171</v>
      </c>
      <c r="L108" s="158" t="s">
        <v>447</v>
      </c>
      <c r="M108" s="158"/>
      <c r="N108" s="157" t="s">
        <v>447</v>
      </c>
      <c r="P108" s="80" t="s">
        <v>171</v>
      </c>
      <c r="Q108" s="158"/>
      <c r="R108" s="158"/>
      <c r="S108" s="158"/>
    </row>
    <row r="109" spans="1:19">
      <c r="A109" s="80" t="s">
        <v>29</v>
      </c>
      <c r="B109" s="158">
        <v>1</v>
      </c>
      <c r="C109" s="158">
        <v>0.8</v>
      </c>
      <c r="D109" s="158">
        <v>1.05</v>
      </c>
      <c r="E109" s="159"/>
      <c r="F109" s="80" t="s">
        <v>29</v>
      </c>
      <c r="G109" s="158">
        <v>0</v>
      </c>
      <c r="H109" s="158">
        <v>0</v>
      </c>
      <c r="I109" s="158">
        <v>0</v>
      </c>
      <c r="J109" s="142"/>
      <c r="K109" s="80" t="s">
        <v>29</v>
      </c>
      <c r="L109" s="158"/>
      <c r="M109" s="158"/>
      <c r="N109" s="158"/>
      <c r="P109" s="80" t="s">
        <v>29</v>
      </c>
      <c r="Q109" s="158"/>
      <c r="R109" s="158"/>
      <c r="S109" s="158"/>
    </row>
    <row r="110" spans="1:19">
      <c r="A110" s="80" t="s">
        <v>176</v>
      </c>
      <c r="B110" s="158">
        <v>1.05</v>
      </c>
      <c r="C110" s="158">
        <v>0</v>
      </c>
      <c r="D110" s="158">
        <v>1.08</v>
      </c>
      <c r="E110" s="159"/>
      <c r="F110" s="80" t="s">
        <v>176</v>
      </c>
      <c r="G110" s="158">
        <v>0</v>
      </c>
      <c r="H110" s="158">
        <v>0</v>
      </c>
      <c r="I110" s="158">
        <v>0</v>
      </c>
      <c r="J110" s="142"/>
      <c r="K110" s="80" t="s">
        <v>176</v>
      </c>
      <c r="L110" s="158"/>
      <c r="M110" s="158"/>
      <c r="N110" s="158" t="s">
        <v>527</v>
      </c>
      <c r="P110" s="80" t="s">
        <v>176</v>
      </c>
      <c r="Q110" s="158"/>
      <c r="R110" s="158"/>
      <c r="S110" s="158">
        <v>3.6</v>
      </c>
    </row>
    <row r="111" spans="1:19">
      <c r="A111" s="80" t="s">
        <v>181</v>
      </c>
      <c r="B111" s="158">
        <v>0.76</v>
      </c>
      <c r="C111" s="158">
        <v>0</v>
      </c>
      <c r="D111" s="158">
        <v>0.47499999999999998</v>
      </c>
      <c r="E111" s="159"/>
      <c r="F111" s="80" t="s">
        <v>181</v>
      </c>
      <c r="G111" s="158">
        <v>3.7999999999999999E-2</v>
      </c>
      <c r="H111" s="158">
        <v>0</v>
      </c>
      <c r="I111" s="158">
        <v>9.5000000000000001E-2</v>
      </c>
      <c r="J111" s="142"/>
      <c r="K111" s="80" t="s">
        <v>181</v>
      </c>
      <c r="L111" s="158" t="s">
        <v>447</v>
      </c>
      <c r="M111" s="158"/>
      <c r="N111" s="157" t="s">
        <v>447</v>
      </c>
      <c r="P111" s="80" t="s">
        <v>181</v>
      </c>
      <c r="Q111" s="158"/>
      <c r="R111" s="158"/>
      <c r="S111" s="158"/>
    </row>
    <row r="112" spans="1:19">
      <c r="A112" s="80" t="s">
        <v>163</v>
      </c>
      <c r="B112" s="158">
        <v>0.8075</v>
      </c>
      <c r="C112" s="158">
        <v>0.5</v>
      </c>
      <c r="D112" s="158">
        <v>0.85</v>
      </c>
      <c r="E112" s="159"/>
      <c r="F112" s="80" t="s">
        <v>163</v>
      </c>
      <c r="G112" s="158">
        <v>7.4999999999999997E-2</v>
      </c>
      <c r="H112" s="158">
        <v>0</v>
      </c>
      <c r="I112" s="158">
        <v>7.4999999999999997E-2</v>
      </c>
      <c r="J112" s="142"/>
      <c r="K112" s="80" t="s">
        <v>163</v>
      </c>
      <c r="L112" s="158" t="s">
        <v>446</v>
      </c>
      <c r="M112" s="158"/>
      <c r="N112" s="157" t="s">
        <v>446</v>
      </c>
      <c r="P112" s="80" t="s">
        <v>163</v>
      </c>
      <c r="Q112" s="158"/>
      <c r="R112" s="158"/>
      <c r="S112" s="158"/>
    </row>
    <row r="113" spans="1:19">
      <c r="A113" s="84" t="s">
        <v>36</v>
      </c>
      <c r="B113" s="158">
        <v>0.9</v>
      </c>
      <c r="C113" s="158">
        <v>0</v>
      </c>
      <c r="D113" s="158" t="e">
        <f ca="1">_xludf.IFs(damageCalc!G2=0,1.35,damageCalc!G2=1,1.35*1.15,damageCalc!G2=2,1.35*1.3,damageCalc!G2=3,1.35*1.45,damageCalc!G2=4,1.35*1.6,damageCalc!G2=5,1.35*1.75)</f>
        <v>#NAME?</v>
      </c>
      <c r="E113" s="159"/>
      <c r="F113" s="84" t="s">
        <v>36</v>
      </c>
      <c r="G113" s="158">
        <v>0</v>
      </c>
      <c r="H113" s="158">
        <v>0</v>
      </c>
      <c r="I113" s="158">
        <v>0</v>
      </c>
      <c r="J113" s="142"/>
      <c r="K113" s="84" t="s">
        <v>36</v>
      </c>
      <c r="L113" s="158"/>
      <c r="M113" s="158"/>
      <c r="N113" s="158" t="s">
        <v>531</v>
      </c>
      <c r="P113" s="84" t="s">
        <v>36</v>
      </c>
      <c r="Q113" s="158"/>
      <c r="R113" s="158"/>
      <c r="S113" s="158"/>
    </row>
    <row r="114" spans="1:19">
      <c r="A114" s="80" t="s">
        <v>164</v>
      </c>
      <c r="B114" s="158">
        <v>0.85499999999999998</v>
      </c>
      <c r="C114" s="158">
        <v>0</v>
      </c>
      <c r="D114" s="158">
        <v>1.62</v>
      </c>
      <c r="E114" s="159"/>
      <c r="F114" s="80" t="s">
        <v>164</v>
      </c>
      <c r="G114" s="158">
        <v>0</v>
      </c>
      <c r="H114" s="158">
        <v>0</v>
      </c>
      <c r="I114" s="158">
        <v>0</v>
      </c>
      <c r="J114" s="142"/>
      <c r="K114" s="80" t="s">
        <v>164</v>
      </c>
      <c r="L114" s="158"/>
      <c r="M114" s="158"/>
      <c r="N114" s="158"/>
      <c r="P114" s="80" t="s">
        <v>164</v>
      </c>
      <c r="Q114" s="158"/>
      <c r="R114" s="158"/>
      <c r="S114" s="158"/>
    </row>
    <row r="115" spans="1:19">
      <c r="A115" s="80" t="s">
        <v>148</v>
      </c>
      <c r="B115" s="158">
        <v>1</v>
      </c>
      <c r="C115" s="158">
        <v>0.9</v>
      </c>
      <c r="D115" s="158">
        <v>1.44</v>
      </c>
      <c r="E115" s="159"/>
      <c r="F115" s="80" t="s">
        <v>148</v>
      </c>
      <c r="G115" s="158">
        <v>7.4999999999999997E-2</v>
      </c>
      <c r="H115" s="158">
        <v>7.4999999999999997E-2</v>
      </c>
      <c r="I115" s="158">
        <v>0.1125</v>
      </c>
      <c r="J115" s="142"/>
      <c r="K115" s="80" t="s">
        <v>148</v>
      </c>
      <c r="L115" s="158" t="s">
        <v>446</v>
      </c>
      <c r="M115" s="158" t="s">
        <v>446</v>
      </c>
      <c r="N115" s="157" t="s">
        <v>446</v>
      </c>
      <c r="P115" s="80" t="s">
        <v>148</v>
      </c>
      <c r="Q115" s="158"/>
      <c r="R115" s="158"/>
      <c r="S115" s="158"/>
    </row>
    <row r="116" spans="1:19">
      <c r="A116" s="80" t="s">
        <v>115</v>
      </c>
      <c r="B116" s="158">
        <v>1</v>
      </c>
      <c r="C116" s="158">
        <v>0.73499999999999999</v>
      </c>
      <c r="D116" s="158">
        <v>0.76</v>
      </c>
      <c r="E116" s="159"/>
      <c r="F116" s="80" t="s">
        <v>115</v>
      </c>
      <c r="G116" s="158">
        <v>0</v>
      </c>
      <c r="H116" s="158">
        <v>0</v>
      </c>
      <c r="I116" s="158">
        <v>0</v>
      </c>
      <c r="J116" s="142"/>
      <c r="K116" s="80" t="s">
        <v>115</v>
      </c>
      <c r="L116" s="158"/>
      <c r="M116" s="158"/>
      <c r="N116" s="158" t="s">
        <v>536</v>
      </c>
      <c r="P116" s="80" t="s">
        <v>115</v>
      </c>
      <c r="Q116" s="158"/>
      <c r="R116" s="158"/>
      <c r="S116" s="158">
        <v>100</v>
      </c>
    </row>
    <row r="117" spans="1:19">
      <c r="A117" s="80" t="s">
        <v>24</v>
      </c>
      <c r="B117" s="158">
        <v>1</v>
      </c>
      <c r="C117" s="158">
        <v>0.6</v>
      </c>
      <c r="D117" s="158">
        <v>1.9</v>
      </c>
      <c r="E117" s="159"/>
      <c r="F117" s="80" t="s">
        <v>24</v>
      </c>
      <c r="G117" s="158">
        <v>0</v>
      </c>
      <c r="H117" s="158">
        <v>0</v>
      </c>
      <c r="I117" s="158">
        <v>0</v>
      </c>
      <c r="J117" s="142"/>
      <c r="K117" s="80" t="s">
        <v>24</v>
      </c>
      <c r="L117" s="158"/>
      <c r="M117" s="158"/>
      <c r="N117" s="158" t="s">
        <v>545</v>
      </c>
      <c r="P117" s="80" t="s">
        <v>24</v>
      </c>
      <c r="Q117" s="158"/>
      <c r="R117" s="158"/>
      <c r="S117" s="158" t="e">
        <f ca="1">_xludf.IFs(damageCalc!G2&lt;&gt;1,0,damageCalc!G2=1,50)</f>
        <v>#NAME?</v>
      </c>
    </row>
    <row r="118" spans="1:19">
      <c r="A118" s="80" t="s">
        <v>91</v>
      </c>
      <c r="B118" s="158">
        <v>0.48</v>
      </c>
      <c r="C118" s="158">
        <v>0</v>
      </c>
      <c r="D118" s="158">
        <v>1.2</v>
      </c>
      <c r="E118" s="159"/>
      <c r="F118" s="80" t="s">
        <v>91</v>
      </c>
      <c r="G118" s="158">
        <v>0</v>
      </c>
      <c r="H118" s="158">
        <v>0</v>
      </c>
      <c r="I118" s="158">
        <v>0</v>
      </c>
      <c r="J118" s="142"/>
      <c r="K118" s="80" t="s">
        <v>91</v>
      </c>
      <c r="L118" s="158" t="s">
        <v>528</v>
      </c>
      <c r="M118" s="158"/>
      <c r="N118" s="158" t="s">
        <v>528</v>
      </c>
      <c r="P118" s="80" t="s">
        <v>91</v>
      </c>
      <c r="Q118" s="158" t="e">
        <f ca="1">_xludf.IFs(damageCalc!G2=2,40,damageCalc!G2=1,60,damageCalc!G2&gt;2,0,damageCalc!G2&lt;1,0)</f>
        <v>#NAME?</v>
      </c>
      <c r="R118" s="158"/>
      <c r="S118" s="158" t="e">
        <f ca="1">_xludf.IFs(damageCalc!G2=2,40,damageCalc!G2=1,60,damageCalc!G2&gt;2,0,damageCalc!G2&lt;1,0)</f>
        <v>#NAME?</v>
      </c>
    </row>
    <row r="119" spans="1:19">
      <c r="A119" s="84" t="s">
        <v>152</v>
      </c>
      <c r="B119" s="158">
        <v>0.5</v>
      </c>
      <c r="C119" s="158">
        <v>0</v>
      </c>
      <c r="D119" s="158">
        <v>0.5</v>
      </c>
      <c r="E119" s="159"/>
      <c r="F119" s="84" t="s">
        <v>152</v>
      </c>
      <c r="G119" s="158">
        <v>0.1</v>
      </c>
      <c r="H119" s="158">
        <v>0</v>
      </c>
      <c r="I119" s="158">
        <v>0.12</v>
      </c>
      <c r="J119" s="142"/>
      <c r="K119" s="84" t="s">
        <v>152</v>
      </c>
      <c r="L119" s="158" t="s">
        <v>447</v>
      </c>
      <c r="M119" s="158"/>
      <c r="N119" s="158" t="s">
        <v>447</v>
      </c>
      <c r="P119" s="84" t="s">
        <v>152</v>
      </c>
      <c r="Q119" s="158"/>
      <c r="R119" s="158" t="s">
        <v>546</v>
      </c>
      <c r="S119" s="158"/>
    </row>
    <row r="120" spans="1:19">
      <c r="A120" s="80" t="s">
        <v>143</v>
      </c>
      <c r="B120" s="158">
        <v>1.05</v>
      </c>
      <c r="C120" s="158">
        <v>1.425</v>
      </c>
      <c r="D120" s="158">
        <v>0.7</v>
      </c>
      <c r="E120" s="159"/>
      <c r="F120" s="80" t="s">
        <v>143</v>
      </c>
      <c r="G120" s="158">
        <v>0</v>
      </c>
      <c r="H120" s="158">
        <v>0</v>
      </c>
      <c r="I120" s="158">
        <v>0</v>
      </c>
      <c r="J120" s="142"/>
      <c r="K120" s="80" t="s">
        <v>143</v>
      </c>
      <c r="L120" s="158"/>
      <c r="M120" s="158" t="s">
        <v>497</v>
      </c>
      <c r="N120" s="158"/>
      <c r="P120" s="80" t="s">
        <v>143</v>
      </c>
      <c r="Q120" s="158"/>
      <c r="R120" s="158" t="e">
        <f ca="1">_xludf.IFs(damageCalc!G2&gt;0,30,damageCalc!G2&lt;1,0)</f>
        <v>#NAME?</v>
      </c>
      <c r="S120" s="158"/>
    </row>
  </sheetData>
  <conditionalFormatting sqref="A107:A110 F107:F110 K107:K110 P107:P110">
    <cfRule type="cellIs" dxfId="22" priority="1" operator="greaterThan">
      <formula>0</formula>
    </cfRule>
  </conditionalFormatting>
  <conditionalFormatting sqref="A107:A110 F107:F110 K107:K110 P107:P110">
    <cfRule type="cellIs" dxfId="21" priority="2" operator="lessThan">
      <formula>0</formula>
    </cfRule>
  </conditionalFormatting>
  <conditionalFormatting sqref="A107:A110 F107:F110 K107:K110 P107:P110">
    <cfRule type="cellIs" dxfId="20" priority="3" operator="equal">
      <formula>0</formula>
    </cfRule>
  </conditionalFormatting>
  <conditionalFormatting sqref="A2:A4 F2:F4 K2:K4 P2:P4">
    <cfRule type="cellIs" dxfId="19" priority="4" operator="lessThan">
      <formula>0</formula>
    </cfRule>
  </conditionalFormatting>
  <conditionalFormatting sqref="A2:A4 F2:F4 K2:K4 P2:P4">
    <cfRule type="cellIs" dxfId="18" priority="5" operator="greaterThan">
      <formula>0</formula>
    </cfRule>
  </conditionalFormatting>
  <conditionalFormatting sqref="A2:A4 F2:F4 K2:K4 P2:P4">
    <cfRule type="expression" dxfId="17" priority="6">
      <formula>LEFT($A:$A,LEN($A:$A)-1)=$1:$1</formula>
    </cfRule>
  </conditionalFormatting>
  <conditionalFormatting sqref="A2:A4 F2:F4 K2:K4 P2:P4">
    <cfRule type="cellIs" dxfId="16" priority="7" operator="equal">
      <formula>0</formula>
    </cfRule>
  </conditionalFormatting>
  <conditionalFormatting sqref="A2:A4 F2:F4 K2:K4 P2:P4">
    <cfRule type="cellIs" dxfId="15" priority="8" operator="lessThan">
      <formula>0</formula>
    </cfRule>
  </conditionalFormatting>
  <conditionalFormatting sqref="A2:A4 F2:F4 K2:K4 P2:P4">
    <cfRule type="cellIs" dxfId="14" priority="9" operator="greaterThan">
      <formula>0</formula>
    </cfRule>
  </conditionalFormatting>
  <conditionalFormatting sqref="A2:A4 F2:F4 K2:K4 P2:P4">
    <cfRule type="expression" dxfId="13" priority="10">
      <formula>LEFT($A:$A,LEN($A:$A)-1)=$1:$1</formula>
    </cfRule>
  </conditionalFormatting>
  <conditionalFormatting sqref="A2:A4 F2:F4 K2:K4 P2:P4">
    <cfRule type="cellIs" dxfId="12" priority="11" operator="equal">
      <formula>0</formula>
    </cfRule>
  </conditionalFormatting>
  <conditionalFormatting sqref="A2:A120 F2:F120 K2:K120 P2:P120">
    <cfRule type="cellIs" dxfId="11" priority="12" operator="greaterThan">
      <formula>0</formula>
    </cfRule>
  </conditionalFormatting>
  <conditionalFormatting sqref="A2:A120 F2:F120 K2:K120 P2:P120">
    <cfRule type="cellIs" dxfId="10" priority="13" operator="lessThan">
      <formula>0</formula>
    </cfRule>
  </conditionalFormatting>
  <conditionalFormatting sqref="A2:A120 F2:F120 K2:K120 P2:P120">
    <cfRule type="cellIs" dxfId="9" priority="14" operator="equal">
      <formula>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243"/>
  <sheetViews>
    <sheetView workbookViewId="0"/>
  </sheetViews>
  <sheetFormatPr defaultColWidth="14.42578125" defaultRowHeight="15" customHeight="1"/>
  <cols>
    <col min="1" max="1" width="20.28515625" customWidth="1"/>
    <col min="2" max="2" width="15.85546875" customWidth="1"/>
  </cols>
  <sheetData>
    <row r="1" spans="1:2">
      <c r="A1" s="172" t="s">
        <v>547</v>
      </c>
      <c r="B1" s="172" t="s">
        <v>19</v>
      </c>
    </row>
    <row r="2" spans="1:2">
      <c r="A2" s="173" t="s">
        <v>56</v>
      </c>
      <c r="B2" s="173" t="str">
        <f t="array" ref="B2">INDEX(veryBigTable!A$2:B$123,MATCH(A2,veryBigTable!C$2:C$123,0),1)</f>
        <v>Comforting Cheer</v>
      </c>
    </row>
    <row r="3" spans="1:2">
      <c r="A3" s="173" t="s">
        <v>56</v>
      </c>
      <c r="B3" s="173" t="str">
        <f t="array" ref="B3">INDEX(veryBigTable!A$2:B$123,MATCH(A2,veryBigTable!C$2:C$123,0),2)</f>
        <v>Myth</v>
      </c>
    </row>
    <row r="4" spans="1:2">
      <c r="A4" s="174" t="s">
        <v>137</v>
      </c>
      <c r="B4" s="173" t="str">
        <f t="array" ref="B4">INDEX(veryBigTable!A$2:B$123,MATCH(A4,veryBigTable!C$2:C$123,0),1)</f>
        <v>Heroic Tale</v>
      </c>
    </row>
    <row r="5" spans="1:2">
      <c r="A5" s="174" t="s">
        <v>137</v>
      </c>
      <c r="B5" s="173" t="str">
        <f t="array" ref="B5">INDEX(veryBigTable!A$2:B$123,MATCH(A4,veryBigTable!C$2:C$123,0),2)</f>
        <v>Self-Indulgent</v>
      </c>
    </row>
    <row r="6" spans="1:2">
      <c r="A6" s="174" t="s">
        <v>150</v>
      </c>
      <c r="B6" s="173" t="str">
        <f t="array" ref="B6">INDEX(veryBigTable!A$2:B$123,MATCH(A6,veryBigTable!C$2:C$123,0),1)</f>
        <v>Heroic Tale</v>
      </c>
    </row>
    <row r="7" spans="1:2">
      <c r="A7" s="174" t="s">
        <v>150</v>
      </c>
      <c r="B7" s="173" t="str">
        <f t="array" ref="B7">INDEX(veryBigTable!A$2:B$123,MATCH(A6,veryBigTable!C$2:C$123,0),2)</f>
        <v>Advice</v>
      </c>
    </row>
    <row r="8" spans="1:2">
      <c r="A8" s="174" t="s">
        <v>168</v>
      </c>
      <c r="B8" s="173" t="str">
        <f t="array" ref="B8">INDEX(veryBigTable!A$2:B$123,MATCH(A8,veryBigTable!C$2:C$123,0),1)</f>
        <v>Reality Check</v>
      </c>
    </row>
    <row r="9" spans="1:2">
      <c r="A9" s="174" t="s">
        <v>168</v>
      </c>
      <c r="B9" s="173" t="str">
        <f t="array" ref="B9">INDEX(veryBigTable!A$2:B$123,MATCH(A8,veryBigTable!C$2:C$123,0),2)</f>
        <v>Happy Memory</v>
      </c>
    </row>
    <row r="10" spans="1:2">
      <c r="A10" s="174" t="s">
        <v>177</v>
      </c>
      <c r="B10" s="173" t="str">
        <f t="array" ref="B10">INDEX(veryBigTable!A$2:B$123,MATCH(A10,veryBigTable!C$2:C$123,0),1)</f>
        <v>Myth</v>
      </c>
    </row>
    <row r="11" spans="1:2">
      <c r="A11" s="174" t="s">
        <v>177</v>
      </c>
      <c r="B11" s="173" t="str">
        <f t="array" ref="B11">INDEX(veryBigTable!A$2:B$123,MATCH(A10,veryBigTable!C$2:C$123,0),2)</f>
        <v>Comforting Cheer</v>
      </c>
    </row>
    <row r="12" spans="1:2">
      <c r="A12" s="174" t="s">
        <v>37</v>
      </c>
      <c r="B12" s="173" t="str">
        <f t="array" ref="B12">INDEX(veryBigTable!A$2:B$123,MATCH(A12,veryBigTable!C$2:C$123,0),1)</f>
        <v>Food Story</v>
      </c>
    </row>
    <row r="13" spans="1:2">
      <c r="A13" s="174" t="s">
        <v>37</v>
      </c>
      <c r="B13" s="173" t="str">
        <f t="array" ref="B13">INDEX(veryBigTable!A$2:B$123,MATCH(A12,veryBigTable!C$2:C$123,0),2)</f>
        <v>Complain</v>
      </c>
    </row>
    <row r="14" spans="1:2">
      <c r="A14" s="175" t="s">
        <v>158</v>
      </c>
      <c r="B14" s="173" t="str">
        <f t="array" ref="B14">INDEX(veryBigTable!A$2:B$123,MATCH(A14,veryBigTable!C$2:C$123,0),1)</f>
        <v>Criticism</v>
      </c>
    </row>
    <row r="15" spans="1:2">
      <c r="A15" s="175" t="s">
        <v>158</v>
      </c>
      <c r="B15" s="173" t="str">
        <f t="array" ref="B15">INDEX(veryBigTable!A$2:B$123,MATCH(A14,veryBigTable!C$2:C$123,0),2)</f>
        <v>Self-Indulgent</v>
      </c>
    </row>
    <row r="16" spans="1:2">
      <c r="A16" s="174" t="s">
        <v>58</v>
      </c>
      <c r="B16" s="173" t="str">
        <f t="array" ref="B16">INDEX(veryBigTable!A$2:B$123,MATCH(A16,veryBigTable!C$2:C$123,0),1)</f>
        <v>Heroic Tale</v>
      </c>
    </row>
    <row r="17" spans="1:2">
      <c r="A17" s="174" t="s">
        <v>58</v>
      </c>
      <c r="B17" s="173" t="str">
        <f t="array" ref="B17">INDEX(veryBigTable!A$2:B$123,MATCH(A16,veryBigTable!C$2:C$123,0),2)</f>
        <v>Gossip</v>
      </c>
    </row>
    <row r="18" spans="1:2">
      <c r="A18" s="174" t="s">
        <v>173</v>
      </c>
      <c r="B18" s="173" t="str">
        <f t="array" ref="B18">INDEX(veryBigTable!A$2:B$123,MATCH(A18,veryBigTable!C$2:C$123,0),1)</f>
        <v>Sad Memory</v>
      </c>
    </row>
    <row r="19" spans="1:2">
      <c r="A19" s="174" t="s">
        <v>173</v>
      </c>
      <c r="B19" s="173" t="str">
        <f t="array" ref="B19">INDEX(veryBigTable!A$2:B$123,MATCH(A18,veryBigTable!C$2:C$123,0),2)</f>
        <v>Dream</v>
      </c>
    </row>
    <row r="20" spans="1:2">
      <c r="A20" s="173" t="s">
        <v>114</v>
      </c>
      <c r="B20" s="173" t="str">
        <f t="array" ref="B20">INDEX(veryBigTable!A$2:B$123,MATCH(A20,veryBigTable!C$2:C$123,0),1)</f>
        <v>Reality Check</v>
      </c>
    </row>
    <row r="21" spans="1:2">
      <c r="A21" s="173" t="s">
        <v>114</v>
      </c>
      <c r="B21" s="173" t="str">
        <f t="array" ref="B21">INDEX(veryBigTable!A$2:B$123,MATCH(A20,veryBigTable!C$2:C$123,0),2)</f>
        <v>Food Story</v>
      </c>
    </row>
    <row r="22" spans="1:2">
      <c r="A22" s="173" t="s">
        <v>211</v>
      </c>
      <c r="B22" s="173" t="str">
        <f t="array" ref="B22">INDEX(veryBigTable!A$2:B$123,MATCH(A22,veryBigTable!C$2:C$123,0),1)</f>
        <v>Sad Memory</v>
      </c>
    </row>
    <row r="23" spans="1:2">
      <c r="A23" s="173" t="s">
        <v>211</v>
      </c>
      <c r="B23" s="173" t="str">
        <f t="array" ref="B23">INDEX(veryBigTable!A$2:B$123,MATCH(A22,veryBigTable!C$2:C$123,0),2)</f>
        <v>Heroic Tale</v>
      </c>
    </row>
    <row r="24" spans="1:2">
      <c r="A24" s="173" t="s">
        <v>174</v>
      </c>
      <c r="B24" s="173" t="str">
        <f t="array" ref="B24">INDEX(veryBigTable!A$2:B$123,MATCH(A24,veryBigTable!C$2:C$123,0),1)</f>
        <v>Reality Check</v>
      </c>
    </row>
    <row r="25" spans="1:2">
      <c r="A25" s="173" t="s">
        <v>174</v>
      </c>
      <c r="B25" s="173" t="str">
        <f t="array" ref="B25">INDEX(veryBigTable!A$2:B$123,MATCH(A24,veryBigTable!C$2:C$123,0),2)</f>
        <v>Gossip</v>
      </c>
    </row>
    <row r="26" spans="1:2">
      <c r="A26" s="173" t="s">
        <v>151</v>
      </c>
      <c r="B26" s="173" t="str">
        <f t="array" ref="B26">INDEX(veryBigTable!A$2:B$123,MATCH(A26,veryBigTable!C$2:C$123,0),1)</f>
        <v>Dream</v>
      </c>
    </row>
    <row r="27" spans="1:2">
      <c r="A27" s="173" t="s">
        <v>151</v>
      </c>
      <c r="B27" s="173" t="str">
        <f t="array" ref="B27">INDEX(veryBigTable!A$2:B$123,MATCH(A26,veryBigTable!C$2:C$123,0),2)</f>
        <v>Complain</v>
      </c>
    </row>
    <row r="28" spans="1:2">
      <c r="A28" s="174" t="s">
        <v>139</v>
      </c>
      <c r="B28" s="173" t="str">
        <f t="array" ref="B28">INDEX(veryBigTable!A$2:B$123,MATCH(A28,veryBigTable!C$2:C$123,0),1)</f>
        <v>Heroic Tale</v>
      </c>
    </row>
    <row r="29" spans="1:2">
      <c r="A29" s="174" t="s">
        <v>139</v>
      </c>
      <c r="B29" s="173" t="str">
        <f t="array" ref="B29">INDEX(veryBigTable!A$2:B$123,MATCH(A28,veryBigTable!C$2:C$123,0),2)</f>
        <v>Advice</v>
      </c>
    </row>
    <row r="30" spans="1:2">
      <c r="A30" s="174" t="s">
        <v>155</v>
      </c>
      <c r="B30" s="173" t="str">
        <f t="array" ref="B30">INDEX(veryBigTable!A$2:B$123,MATCH(A30,veryBigTable!C$2:C$123,0),1)</f>
        <v>Joyful Memory</v>
      </c>
    </row>
    <row r="31" spans="1:2">
      <c r="A31" s="174" t="s">
        <v>155</v>
      </c>
      <c r="B31" s="173" t="str">
        <f t="array" ref="B31">INDEX(veryBigTable!A$2:B$123,MATCH(A30,veryBigTable!C$2:C$123,0),2)</f>
        <v>Bizarre Story</v>
      </c>
    </row>
    <row r="32" spans="1:2">
      <c r="A32" s="173" t="s">
        <v>129</v>
      </c>
      <c r="B32" s="173" t="str">
        <f t="array" ref="B32">INDEX(veryBigTable!A$2:B$123,MATCH(A32,veryBigTable!C$2:C$123,0),1)</f>
        <v>Heroic Tale</v>
      </c>
    </row>
    <row r="33" spans="1:2">
      <c r="A33" s="173" t="s">
        <v>129</v>
      </c>
      <c r="B33" s="173" t="str">
        <f t="array" ref="B33">INDEX(veryBigTable!A$2:B$123,MATCH(A32,veryBigTable!C$2:C$123,0),2)</f>
        <v>Reality Check</v>
      </c>
    </row>
    <row r="34" spans="1:2">
      <c r="A34" s="174" t="s">
        <v>98</v>
      </c>
      <c r="B34" s="173" t="str">
        <f t="array" ref="B34">INDEX(veryBigTable!A$2:B$123,MATCH(A34,veryBigTable!C$2:C$123,0),1)</f>
        <v>Belief</v>
      </c>
    </row>
    <row r="35" spans="1:2">
      <c r="A35" s="174" t="s">
        <v>98</v>
      </c>
      <c r="B35" s="173" t="str">
        <f t="array" ref="B35">INDEX(veryBigTable!A$2:B$123,MATCH(A34,veryBigTable!C$2:C$123,0),2)</f>
        <v>Sad Memory</v>
      </c>
    </row>
    <row r="36" spans="1:2">
      <c r="A36" s="175" t="s">
        <v>25</v>
      </c>
      <c r="B36" s="173" t="str">
        <f t="array" ref="B36">INDEX(veryBigTable!A$2:B$123,MATCH(A36,veryBigTable!C$2:C$123,0),1)</f>
        <v>Happy Memory</v>
      </c>
    </row>
    <row r="37" spans="1:2">
      <c r="A37" s="175" t="s">
        <v>25</v>
      </c>
      <c r="B37" s="173" t="str">
        <f t="array" ref="B37">INDEX(veryBigTable!A$2:B$123,MATCH(A36,veryBigTable!C$2:C$123,0),2)</f>
        <v>Interesting Story</v>
      </c>
    </row>
    <row r="38" spans="1:2">
      <c r="A38" s="173" t="s">
        <v>159</v>
      </c>
      <c r="B38" s="173" t="str">
        <f t="array" ref="B38">INDEX(veryBigTable!A$2:B$123,MATCH(A38,veryBigTable!C$2:C$123,0),1)</f>
        <v>Self-Indulgent</v>
      </c>
    </row>
    <row r="39" spans="1:2">
      <c r="A39" s="173" t="s">
        <v>159</v>
      </c>
      <c r="B39" s="173" t="str">
        <f t="array" ref="B39">INDEX(veryBigTable!A$2:B$123,MATCH(A38,veryBigTable!C$2:C$123,0),2)</f>
        <v>Food Story</v>
      </c>
    </row>
    <row r="40" spans="1:2">
      <c r="A40" s="174" t="s">
        <v>124</v>
      </c>
      <c r="B40" s="173" t="str">
        <f t="array" ref="B40">INDEX(veryBigTable!A$2:B$123,MATCH(A40,veryBigTable!C$2:C$123,0),1)</f>
        <v>Advice</v>
      </c>
    </row>
    <row r="41" spans="1:2">
      <c r="A41" s="174" t="s">
        <v>124</v>
      </c>
      <c r="B41" s="173" t="str">
        <f t="array" ref="B41">INDEX(veryBigTable!A$2:B$123,MATCH(A40,veryBigTable!C$2:C$123,0),2)</f>
        <v>Reality Check</v>
      </c>
    </row>
    <row r="42" spans="1:2">
      <c r="A42" s="174" t="s">
        <v>178</v>
      </c>
      <c r="B42" s="173" t="str">
        <f t="array" ref="B42">INDEX(veryBigTable!A$2:B$123,MATCH(A42,veryBigTable!C$2:C$123,0),1)</f>
        <v>Dream</v>
      </c>
    </row>
    <row r="43" spans="1:2">
      <c r="A43" s="174" t="s">
        <v>178</v>
      </c>
      <c r="B43" s="173" t="str">
        <f t="array" ref="B43">INDEX(veryBigTable!A$2:B$123,MATCH(A42,veryBigTable!C$2:C$123,0),2)</f>
        <v>Horror Story</v>
      </c>
    </row>
    <row r="44" spans="1:2">
      <c r="A44" s="174" t="s">
        <v>41</v>
      </c>
      <c r="B44" s="173" t="str">
        <f t="array" ref="B44">INDEX(veryBigTable!A$2:B$123,MATCH(A44,veryBigTable!C$2:C$123,0),1)</f>
        <v>Complain</v>
      </c>
    </row>
    <row r="45" spans="1:2">
      <c r="A45" s="174" t="s">
        <v>41</v>
      </c>
      <c r="B45" s="173" t="str">
        <f t="array" ref="B45">INDEX(veryBigTable!A$2:B$123,MATCH(A44,veryBigTable!C$2:C$123,0),2)</f>
        <v>Advice</v>
      </c>
    </row>
    <row r="46" spans="1:2">
      <c r="A46" s="173" t="s">
        <v>179</v>
      </c>
      <c r="B46" s="173" t="str">
        <f t="array" ref="B46">INDEX(veryBigTable!A$2:B$123,MATCH(A46,veryBigTable!C$2:C$123,0),1)</f>
        <v>Criticism</v>
      </c>
    </row>
    <row r="47" spans="1:2">
      <c r="A47" s="173" t="s">
        <v>179</v>
      </c>
      <c r="B47" s="173" t="str">
        <f t="array" ref="B47">INDEX(veryBigTable!A$2:B$123,MATCH(A46,veryBigTable!C$2:C$123,0),2)</f>
        <v>Sad Memory</v>
      </c>
    </row>
    <row r="48" spans="1:2">
      <c r="A48" s="174" t="s">
        <v>197</v>
      </c>
      <c r="B48" s="173" t="str">
        <f t="array" ref="B48">INDEX(veryBigTable!A$2:B$123,MATCH(A48,veryBigTable!C$2:C$123,0),1)</f>
        <v>Joyful Memory</v>
      </c>
    </row>
    <row r="49" spans="1:2">
      <c r="A49" s="174" t="s">
        <v>197</v>
      </c>
      <c r="B49" s="173" t="str">
        <f t="array" ref="B49">INDEX(veryBigTable!A$2:B$123,MATCH(A48,veryBigTable!C$2:C$123,0),2)</f>
        <v>Advice</v>
      </c>
    </row>
    <row r="50" spans="1:2">
      <c r="A50" s="173" t="s">
        <v>48</v>
      </c>
      <c r="B50" s="173" t="str">
        <f t="array" ref="B50">INDEX(veryBigTable!A$2:B$123,MATCH(A50,veryBigTable!C$2:C$123,0),1)</f>
        <v>Food Story</v>
      </c>
    </row>
    <row r="51" spans="1:2">
      <c r="A51" s="173" t="s">
        <v>48</v>
      </c>
      <c r="B51" s="173" t="str">
        <f t="array" ref="B51">INDEX(veryBigTable!A$2:B$123,MATCH(A50,veryBigTable!C$2:C$123,0),2)</f>
        <v>Comforting Cheer</v>
      </c>
    </row>
    <row r="52" spans="1:2">
      <c r="A52" s="173" t="s">
        <v>187</v>
      </c>
      <c r="B52" s="173" t="str">
        <f t="array" ref="B52">INDEX(veryBigTable!A$2:B$123,MATCH(A52,veryBigTable!C$2:C$123,0),1)</f>
        <v>Belief</v>
      </c>
    </row>
    <row r="53" spans="1:2">
      <c r="A53" s="173" t="s">
        <v>187</v>
      </c>
      <c r="B53" s="173" t="str">
        <f t="array" ref="B53">INDEX(veryBigTable!A$2:B$123,MATCH(A52,veryBigTable!C$2:C$123,0),2)</f>
        <v>Myth</v>
      </c>
    </row>
    <row r="54" spans="1:2">
      <c r="A54" s="174" t="s">
        <v>62</v>
      </c>
      <c r="B54" s="173" t="str">
        <f t="array" ref="B54">INDEX(veryBigTable!A$2:B$123,MATCH(A54,veryBigTable!C$2:C$123,0),1)</f>
        <v>Heroic Tale</v>
      </c>
    </row>
    <row r="55" spans="1:2">
      <c r="A55" s="174" t="s">
        <v>62</v>
      </c>
      <c r="B55" s="173" t="str">
        <f t="array" ref="B55">INDEX(veryBigTable!A$2:B$123,MATCH(A54,veryBigTable!C$2:C$123,0),2)</f>
        <v>Dream</v>
      </c>
    </row>
    <row r="56" spans="1:2">
      <c r="A56" s="173" t="s">
        <v>169</v>
      </c>
      <c r="B56" s="173" t="str">
        <f t="array" ref="B56">INDEX(veryBigTable!A$2:B$123,MATCH(A56,veryBigTable!C$2:C$123,0),1)</f>
        <v>Heroic Cheer</v>
      </c>
    </row>
    <row r="57" spans="1:2">
      <c r="A57" s="173" t="s">
        <v>169</v>
      </c>
      <c r="B57" s="173" t="str">
        <f t="array" ref="B57">INDEX(veryBigTable!A$2:B$123,MATCH(A56,veryBigTable!C$2:C$123,0),2)</f>
        <v>Advice</v>
      </c>
    </row>
    <row r="58" spans="1:2">
      <c r="A58" s="173" t="s">
        <v>49</v>
      </c>
      <c r="B58" s="173" t="str">
        <f t="array" ref="B58">INDEX(veryBigTable!A$2:B$123,MATCH(A58,veryBigTable!C$2:C$123,0),1)</f>
        <v>Dream</v>
      </c>
    </row>
    <row r="59" spans="1:2">
      <c r="A59" s="173" t="s">
        <v>49</v>
      </c>
      <c r="B59" s="173" t="str">
        <f t="array" ref="B59">INDEX(veryBigTable!A$2:B$123,MATCH(A58,veryBigTable!C$2:C$123,0),2)</f>
        <v>Unique Comment</v>
      </c>
    </row>
    <row r="60" spans="1:2">
      <c r="A60" s="173" t="s">
        <v>108</v>
      </c>
      <c r="B60" s="173" t="str">
        <f t="array" ref="B60">INDEX(veryBigTable!A$2:B$123,MATCH(A60,veryBigTable!C$2:C$123,0),1)</f>
        <v>Reality Check</v>
      </c>
    </row>
    <row r="61" spans="1:2">
      <c r="A61" s="173" t="s">
        <v>108</v>
      </c>
      <c r="B61" s="173" t="str">
        <f t="array" ref="B61">INDEX(veryBigTable!A$2:B$123,MATCH(A60,veryBigTable!C$2:C$123,0),2)</f>
        <v>Gossip</v>
      </c>
    </row>
    <row r="62" spans="1:2">
      <c r="A62" s="174" t="s">
        <v>43</v>
      </c>
      <c r="B62" s="173" t="str">
        <f t="array" ref="B62">INDEX(veryBigTable!A$2:B$123,MATCH(A62,veryBigTable!C$2:C$123,0),1)</f>
        <v>Complain</v>
      </c>
    </row>
    <row r="63" spans="1:2">
      <c r="A63" s="174" t="s">
        <v>43</v>
      </c>
      <c r="B63" s="173" t="str">
        <f t="array" ref="B63">INDEX(veryBigTable!A$2:B$123,MATCH(A62,veryBigTable!C$2:C$123,0),2)</f>
        <v>Bizarre Story</v>
      </c>
    </row>
    <row r="64" spans="1:2">
      <c r="A64" s="173" t="s">
        <v>180</v>
      </c>
      <c r="B64" s="173" t="str">
        <f t="array" ref="B64">INDEX(veryBigTable!A$2:B$123,MATCH(A64,veryBigTable!C$2:C$123,0),1)</f>
        <v>Heroic Tale</v>
      </c>
    </row>
    <row r="65" spans="1:2">
      <c r="A65" s="173" t="s">
        <v>180</v>
      </c>
      <c r="B65" s="173" t="str">
        <f t="array" ref="B65">INDEX(veryBigTable!A$2:B$123,MATCH(A64,veryBigTable!C$2:C$123,0),2)</f>
        <v>Cute Cheer</v>
      </c>
    </row>
    <row r="66" spans="1:2">
      <c r="A66" s="174" t="s">
        <v>147</v>
      </c>
      <c r="B66" s="173" t="str">
        <f t="array" ref="B66">INDEX(veryBigTable!A$2:B$123,MATCH(A66,veryBigTable!C$2:C$123,0),1)</f>
        <v>Heroic Tale</v>
      </c>
    </row>
    <row r="67" spans="1:2">
      <c r="A67" s="174" t="s">
        <v>147</v>
      </c>
      <c r="B67" s="173" t="str">
        <f t="array" ref="B67">INDEX(veryBigTable!A$2:B$123,MATCH(A66,veryBigTable!C$2:C$123,0),2)</f>
        <v>Gossip</v>
      </c>
    </row>
    <row r="68" spans="1:2">
      <c r="A68" s="174" t="s">
        <v>80</v>
      </c>
      <c r="B68" s="173" t="str">
        <f t="array" ref="B68">INDEX(veryBigTable!A$2:B$123,MATCH(A68,veryBigTable!C$2:C$123,0),1)</f>
        <v>Heroic Tale</v>
      </c>
    </row>
    <row r="69" spans="1:2">
      <c r="A69" s="174" t="s">
        <v>80</v>
      </c>
      <c r="B69" s="173" t="str">
        <f t="array" ref="B69">INDEX(veryBigTable!A$2:B$123,MATCH(A68,veryBigTable!C$2:C$123,0),2)</f>
        <v>Criticism</v>
      </c>
    </row>
    <row r="70" spans="1:2">
      <c r="A70" s="174" t="s">
        <v>132</v>
      </c>
      <c r="B70" s="173" t="str">
        <f t="array" ref="B70">INDEX(veryBigTable!A$2:B$123,MATCH(A70,veryBigTable!C$2:C$123,0),1)</f>
        <v>Cute Cheer</v>
      </c>
    </row>
    <row r="71" spans="1:2">
      <c r="A71" s="174" t="s">
        <v>132</v>
      </c>
      <c r="B71" s="173" t="str">
        <f t="array" ref="B71">INDEX(veryBigTable!A$2:B$123,MATCH(A70,veryBigTable!C$2:C$123,0),2)</f>
        <v>Happy Memory</v>
      </c>
    </row>
    <row r="72" spans="1:2">
      <c r="A72" s="174" t="s">
        <v>156</v>
      </c>
      <c r="B72" s="173" t="str">
        <f t="array" ref="B72">INDEX(veryBigTable!A$2:B$123,MATCH(A72,veryBigTable!C$2:C$123,0),1)</f>
        <v>Reality Check</v>
      </c>
    </row>
    <row r="73" spans="1:2">
      <c r="A73" s="174" t="s">
        <v>156</v>
      </c>
      <c r="B73" s="173" t="str">
        <f t="array" ref="B73">INDEX(veryBigTable!A$2:B$123,MATCH(A72,veryBigTable!C$2:C$123,0),2)</f>
        <v>Dream</v>
      </c>
    </row>
    <row r="74" spans="1:2">
      <c r="A74" s="173" t="s">
        <v>210</v>
      </c>
      <c r="B74" s="173" t="str">
        <f t="array" ref="B74">INDEX(veryBigTable!A$2:B$123,MATCH(A74,veryBigTable!C$2:C$123,0),1)</f>
        <v>Criticism</v>
      </c>
    </row>
    <row r="75" spans="1:2">
      <c r="A75" s="173" t="s">
        <v>210</v>
      </c>
      <c r="B75" s="173" t="str">
        <f t="array" ref="B75">INDEX(veryBigTable!A$2:B$123,MATCH(A74,veryBigTable!C$2:C$123,0),2)</f>
        <v>Belief</v>
      </c>
    </row>
    <row r="76" spans="1:2">
      <c r="A76" s="174" t="s">
        <v>142</v>
      </c>
      <c r="B76" s="173" t="str">
        <f t="array" ref="B76">INDEX(veryBigTable!A$2:B$123,MATCH(A76,veryBigTable!C$2:C$123,0),1)</f>
        <v>Sad Memory</v>
      </c>
    </row>
    <row r="77" spans="1:2">
      <c r="A77" s="174" t="s">
        <v>142</v>
      </c>
      <c r="B77" s="173" t="str">
        <f t="array" ref="B77">INDEX(veryBigTable!A$2:B$123,MATCH(A76,veryBigTable!C$2:C$123,0),2)</f>
        <v>Heroic Cheer</v>
      </c>
    </row>
    <row r="78" spans="1:2">
      <c r="A78" s="173" t="s">
        <v>30</v>
      </c>
      <c r="B78" s="173" t="str">
        <f t="array" ref="B78">INDEX(veryBigTable!A$2:B$123,MATCH(A78,veryBigTable!C$2:C$123,0),1)</f>
        <v>Reality Check</v>
      </c>
    </row>
    <row r="79" spans="1:2">
      <c r="A79" s="173" t="s">
        <v>30</v>
      </c>
      <c r="B79" s="173" t="str">
        <f t="array" ref="B79">INDEX(veryBigTable!A$2:B$123,MATCH(A78,veryBigTable!C$2:C$123,0),2)</f>
        <v>Happy Memory</v>
      </c>
    </row>
    <row r="80" spans="1:2">
      <c r="A80" s="173" t="s">
        <v>175</v>
      </c>
      <c r="B80" s="173" t="str">
        <f t="array" ref="B80">INDEX(veryBigTable!A$2:B$123,MATCH(A80,veryBigTable!C$2:C$123,0),1)</f>
        <v>Bizarre Story</v>
      </c>
    </row>
    <row r="81" spans="1:2">
      <c r="A81" s="173" t="s">
        <v>175</v>
      </c>
      <c r="B81" s="173" t="str">
        <f t="array" ref="B81">INDEX(veryBigTable!A$2:B$123,MATCH(A80,veryBigTable!C$2:C$123,0),2)</f>
        <v>Food Story</v>
      </c>
    </row>
    <row r="82" spans="1:2">
      <c r="A82" s="174" t="s">
        <v>122</v>
      </c>
      <c r="B82" s="173" t="str">
        <f t="array" ref="B82">INDEX(veryBigTable!A$2:B$123,MATCH(A82,veryBigTable!C$2:C$123,0),1)</f>
        <v>Reality Check</v>
      </c>
    </row>
    <row r="83" spans="1:2">
      <c r="A83" s="174" t="s">
        <v>122</v>
      </c>
      <c r="B83" s="173" t="str">
        <f t="array" ref="B83">INDEX(veryBigTable!A$2:B$123,MATCH(A82,veryBigTable!C$2:C$123,0),2)</f>
        <v>Dream</v>
      </c>
    </row>
    <row r="84" spans="1:2">
      <c r="A84" s="173" t="s">
        <v>184</v>
      </c>
      <c r="B84" s="173" t="str">
        <f t="array" ref="B84">INDEX(veryBigTable!A$2:B$123,MATCH(A84,veryBigTable!C$2:C$123,0),1)</f>
        <v>Reality Check</v>
      </c>
    </row>
    <row r="85" spans="1:2">
      <c r="A85" s="173" t="s">
        <v>184</v>
      </c>
      <c r="B85" s="173" t="str">
        <f t="array" ref="B85">INDEX(veryBigTable!A$2:B$123,MATCH(A84,veryBigTable!C$2:C$123,0),2)</f>
        <v>Happy Memory</v>
      </c>
    </row>
    <row r="86" spans="1:2">
      <c r="A86" s="174" t="s">
        <v>157</v>
      </c>
      <c r="B86" s="173" t="str">
        <f t="array" ref="B86">INDEX(veryBigTable!A$2:B$123,MATCH(A86,veryBigTable!C$2:C$123,0),1)</f>
        <v>Reality Check</v>
      </c>
    </row>
    <row r="87" spans="1:2">
      <c r="A87" s="174" t="s">
        <v>157</v>
      </c>
      <c r="B87" s="173" t="str">
        <f t="array" ref="B87">INDEX(veryBigTable!A$2:B$123,MATCH(A86,veryBigTable!C$2:C$123,0),2)</f>
        <v>Comforting Cheer</v>
      </c>
    </row>
    <row r="88" spans="1:2">
      <c r="A88" s="174" t="s">
        <v>194</v>
      </c>
      <c r="B88" s="173" t="str">
        <f t="array" ref="B88">INDEX(veryBigTable!A$2:B$123,MATCH(A88,veryBigTable!C$2:C$123,0),1)</f>
        <v>Self-Indulgent</v>
      </c>
    </row>
    <row r="89" spans="1:2">
      <c r="A89" s="174" t="s">
        <v>194</v>
      </c>
      <c r="B89" s="173" t="str">
        <f t="array" ref="B89">INDEX(veryBigTable!A$2:B$123,MATCH(A88,veryBigTable!C$2:C$123,0),2)</f>
        <v>Heroic Tale</v>
      </c>
    </row>
    <row r="90" spans="1:2">
      <c r="A90" s="173" t="s">
        <v>125</v>
      </c>
      <c r="B90" s="173" t="str">
        <f t="array" ref="B90">INDEX(veryBigTable!A$2:B$123,MATCH(A90,veryBigTable!C$2:C$123,0),1)</f>
        <v>Joyful Memory</v>
      </c>
    </row>
    <row r="91" spans="1:2">
      <c r="A91" s="173" t="s">
        <v>125</v>
      </c>
      <c r="B91" s="173" t="str">
        <f t="array" ref="B91">INDEX(veryBigTable!A$2:B$123,MATCH(A90,veryBigTable!C$2:C$123,0),2)</f>
        <v>Advice</v>
      </c>
    </row>
    <row r="92" spans="1:2">
      <c r="A92" s="173" t="s">
        <v>154</v>
      </c>
      <c r="B92" s="173" t="str">
        <f t="array" ref="B92">INDEX(veryBigTable!A$2:B$123,MATCH(A92,veryBigTable!C$2:C$123,0),1)</f>
        <v>Heroic Tale</v>
      </c>
    </row>
    <row r="93" spans="1:2">
      <c r="A93" s="174" t="s">
        <v>154</v>
      </c>
      <c r="B93" s="173" t="str">
        <f t="array" ref="B93">INDEX(veryBigTable!A$2:B$123,MATCH(A92,veryBigTable!C$2:C$123,0),2)</f>
        <v>Horror Story</v>
      </c>
    </row>
    <row r="94" spans="1:2">
      <c r="A94" s="173" t="s">
        <v>145</v>
      </c>
      <c r="B94" s="173" t="str">
        <f t="array" ref="B94">INDEX(veryBigTable!A$2:B$123,MATCH(A94,veryBigTable!C$2:C$123,0),1)</f>
        <v>Bizarre Story</v>
      </c>
    </row>
    <row r="95" spans="1:2">
      <c r="A95" s="173" t="s">
        <v>145</v>
      </c>
      <c r="B95" s="173" t="str">
        <f t="array" ref="B95">INDEX(veryBigTable!A$2:B$123,MATCH(A94,veryBigTable!C$2:C$123,0),2)</f>
        <v>Dream</v>
      </c>
    </row>
    <row r="96" spans="1:2">
      <c r="A96" s="174" t="s">
        <v>31</v>
      </c>
      <c r="B96" s="173" t="str">
        <f t="array" ref="B96">INDEX(veryBigTable!A$2:B$123,MATCH(A96,veryBigTable!C$2:C$123,0),1)</f>
        <v>Gossip</v>
      </c>
    </row>
    <row r="97" spans="1:2">
      <c r="A97" s="173" t="s">
        <v>31</v>
      </c>
      <c r="B97" s="173" t="str">
        <f t="array" ref="B97">INDEX(veryBigTable!A$2:B$123,MATCH(A96,veryBigTable!C$2:C$123,0),2)</f>
        <v>Bizarre Story</v>
      </c>
    </row>
    <row r="98" spans="1:2">
      <c r="A98" s="173" t="s">
        <v>126</v>
      </c>
      <c r="B98" s="173" t="str">
        <f t="array" ref="B98">INDEX(veryBigTable!A$2:B$123,MATCH(A98,veryBigTable!C$2:C$123,0),1)</f>
        <v>Heroic Tale</v>
      </c>
    </row>
    <row r="99" spans="1:2">
      <c r="A99" s="173" t="s">
        <v>126</v>
      </c>
      <c r="B99" s="173" t="str">
        <f t="array" ref="B99">INDEX(veryBigTable!A$2:B$123,MATCH(A98,veryBigTable!C$2:C$123,0),2)</f>
        <v>Interesting Story</v>
      </c>
    </row>
    <row r="100" spans="1:2">
      <c r="A100" s="174" t="s">
        <v>200</v>
      </c>
      <c r="B100" s="173" t="str">
        <f t="array" ref="B100">INDEX(veryBigTable!A$2:B$123,MATCH(A100,veryBigTable!C$2:C$123,0),1)</f>
        <v>Reality Check</v>
      </c>
    </row>
    <row r="101" spans="1:2">
      <c r="A101" s="174" t="s">
        <v>200</v>
      </c>
      <c r="B101" s="173" t="str">
        <f t="array" ref="B101">INDEX(veryBigTable!A$2:B$123,MATCH(A100,veryBigTable!C$2:C$123,0),2)</f>
        <v>Complain</v>
      </c>
    </row>
    <row r="102" spans="1:2">
      <c r="A102" s="174" t="s">
        <v>72</v>
      </c>
      <c r="B102" s="173" t="str">
        <f t="array" ref="B102">INDEX(veryBigTable!A$2:B$123,MATCH(A102,veryBigTable!C$2:C$123,0),1)</f>
        <v>Heroic Tale</v>
      </c>
    </row>
    <row r="103" spans="1:2">
      <c r="A103" s="174" t="s">
        <v>72</v>
      </c>
      <c r="B103" s="173" t="str">
        <f t="array" ref="B103">INDEX(veryBigTable!A$2:B$123,MATCH(A102,veryBigTable!C$2:C$123,0),2)</f>
        <v>Happy Memory</v>
      </c>
    </row>
    <row r="104" spans="1:2">
      <c r="A104" s="174" t="s">
        <v>50</v>
      </c>
      <c r="B104" s="173" t="str">
        <f t="array" ref="B104">INDEX(veryBigTable!A$2:B$123,MATCH(A104,veryBigTable!C$2:C$123,0),1)</f>
        <v>Belief</v>
      </c>
    </row>
    <row r="105" spans="1:2">
      <c r="A105" s="174" t="s">
        <v>50</v>
      </c>
      <c r="B105" s="173" t="str">
        <f t="array" ref="B105">INDEX(veryBigTable!A$2:B$123,MATCH(A104,veryBigTable!C$2:C$123,0),2)</f>
        <v>Advice</v>
      </c>
    </row>
    <row r="106" spans="1:2">
      <c r="A106" s="174" t="s">
        <v>66</v>
      </c>
      <c r="B106" s="173" t="str">
        <f t="array" ref="B106">INDEX(veryBigTable!A$2:B$123,MATCH(A106,veryBigTable!C$2:C$123,0),1)</f>
        <v>Sad Memory</v>
      </c>
    </row>
    <row r="107" spans="1:2">
      <c r="A107" s="174" t="s">
        <v>66</v>
      </c>
      <c r="B107" s="173" t="str">
        <f t="array" ref="B107">INDEX(veryBigTable!A$2:B$123,MATCH(A106,veryBigTable!C$2:C$123,0),2)</f>
        <v>Advice</v>
      </c>
    </row>
    <row r="108" spans="1:2">
      <c r="A108" s="174" t="s">
        <v>51</v>
      </c>
      <c r="B108" s="173" t="str">
        <f t="array" ref="B108">INDEX(veryBigTable!A$2:B$123,MATCH(A108,veryBigTable!C$2:C$123,0),1)</f>
        <v>Criticism</v>
      </c>
    </row>
    <row r="109" spans="1:2">
      <c r="A109" s="174" t="s">
        <v>51</v>
      </c>
      <c r="B109" s="173" t="str">
        <f t="array" ref="B109">INDEX(veryBigTable!A$2:B$123,MATCH(A108,veryBigTable!C$2:C$123,0),2)</f>
        <v>Happy Memory</v>
      </c>
    </row>
    <row r="110" spans="1:2">
      <c r="A110" s="174" t="s">
        <v>170</v>
      </c>
      <c r="B110" s="173" t="str">
        <f t="array" ref="B110">INDEX(veryBigTable!A$2:B$123,MATCH(A110,veryBigTable!C$2:C$123,0),1)</f>
        <v>Myth</v>
      </c>
    </row>
    <row r="111" spans="1:2">
      <c r="A111" s="174" t="s">
        <v>170</v>
      </c>
      <c r="B111" s="173" t="str">
        <f t="array" ref="B111">INDEX(veryBigTable!A$2:B$123,MATCH(A110,veryBigTable!C$2:C$123,0),2)</f>
        <v>Advice</v>
      </c>
    </row>
    <row r="112" spans="1:2">
      <c r="A112" s="173" t="s">
        <v>207</v>
      </c>
      <c r="B112" s="173" t="str">
        <f t="array" ref="B112">INDEX(veryBigTable!A$2:B$123,MATCH(A112,veryBigTable!C$2:C$123,0),1)</f>
        <v>Sad Memory</v>
      </c>
    </row>
    <row r="113" spans="1:2">
      <c r="A113" s="173" t="s">
        <v>207</v>
      </c>
      <c r="B113" s="173" t="str">
        <f t="array" ref="B113">INDEX(veryBigTable!A$2:B$123,MATCH(A112,veryBigTable!C$2:C$123,0),2)</f>
        <v>Comforting Cheer</v>
      </c>
    </row>
    <row r="114" spans="1:2">
      <c r="A114" s="174" t="s">
        <v>71</v>
      </c>
      <c r="B114" s="173" t="str">
        <f t="array" ref="B114">INDEX(veryBigTable!A$2:B$123,MATCH(A114,veryBigTable!C$2:C$123,0),1)</f>
        <v>Advice</v>
      </c>
    </row>
    <row r="115" spans="1:2">
      <c r="A115" s="174" t="s">
        <v>71</v>
      </c>
      <c r="B115" s="173" t="str">
        <f t="array" ref="B115">INDEX(veryBigTable!A$2:B$123,MATCH(A114,veryBigTable!C$2:C$123,0),2)</f>
        <v>Joyful Memory</v>
      </c>
    </row>
    <row r="116" spans="1:2">
      <c r="A116" s="174" t="s">
        <v>100</v>
      </c>
      <c r="B116" s="173" t="str">
        <f t="array" ref="B116">INDEX(veryBigTable!A$2:B$123,MATCH(A116,veryBigTable!C$2:C$123,0),1)</f>
        <v>Cute Cheer</v>
      </c>
    </row>
    <row r="117" spans="1:2">
      <c r="A117" s="174" t="s">
        <v>100</v>
      </c>
      <c r="B117" s="173" t="str">
        <f t="array" ref="B117">INDEX(veryBigTable!A$2:B$123,MATCH(A116,veryBigTable!C$2:C$123,0),2)</f>
        <v>Food Story</v>
      </c>
    </row>
    <row r="118" spans="1:2">
      <c r="A118" s="175" t="s">
        <v>79</v>
      </c>
      <c r="B118" s="173" t="str">
        <f t="array" ref="B118">INDEX(veryBigTable!A$2:B$123,MATCH(A118,veryBigTable!C$2:C$123,0),1)</f>
        <v>Criticism</v>
      </c>
    </row>
    <row r="119" spans="1:2">
      <c r="A119" s="175" t="s">
        <v>79</v>
      </c>
      <c r="B119" s="173" t="str">
        <f t="array" ref="B119">INDEX(veryBigTable!A$2:B$123,MATCH(A118,veryBigTable!C$2:C$123,0),2)</f>
        <v>Myth</v>
      </c>
    </row>
    <row r="120" spans="1:2">
      <c r="A120" s="173" t="s">
        <v>94</v>
      </c>
      <c r="B120" s="173" t="str">
        <f t="array" ref="B120">INDEX(veryBigTable!A$2:B$123,MATCH(A120,veryBigTable!C$2:C$123,0),1)</f>
        <v>Dream</v>
      </c>
    </row>
    <row r="121" spans="1:2">
      <c r="A121" s="174" t="s">
        <v>94</v>
      </c>
      <c r="B121" s="173" t="str">
        <f t="array" ref="B121">INDEX(veryBigTable!A$2:B$123,MATCH(A120,veryBigTable!C$2:C$123,0),2)</f>
        <v>Food Story</v>
      </c>
    </row>
    <row r="122" spans="1:2">
      <c r="A122" s="174" t="s">
        <v>198</v>
      </c>
      <c r="B122" s="173" t="str">
        <f t="array" ref="B122">INDEX(veryBigTable!A$2:B$123,MATCH(A122,veryBigTable!C$2:C$123,0),1)</f>
        <v>Advice</v>
      </c>
    </row>
    <row r="123" spans="1:2">
      <c r="A123" s="174" t="s">
        <v>198</v>
      </c>
      <c r="B123" s="173" t="str">
        <f t="array" ref="B123">INDEX(veryBigTable!A$2:B$123,MATCH(A122,veryBigTable!C$2:C$123,0),2)</f>
        <v>Reality Check</v>
      </c>
    </row>
    <row r="124" spans="1:2">
      <c r="A124" s="175" t="s">
        <v>185</v>
      </c>
      <c r="B124" s="173" t="str">
        <f t="array" ref="B124">INDEX(veryBigTable!A$2:B$123,MATCH(A124,veryBigTable!C$2:C$123,0),1)</f>
        <v>Sad Memory</v>
      </c>
    </row>
    <row r="125" spans="1:2">
      <c r="A125" s="175" t="s">
        <v>185</v>
      </c>
      <c r="B125" s="173" t="str">
        <f t="array" ref="B125">INDEX(veryBigTable!A$2:B$123,MATCH(A124,veryBigTable!C$2:C$123,0),2)</f>
        <v>Reality Check</v>
      </c>
    </row>
    <row r="126" spans="1:2">
      <c r="A126" s="173" t="s">
        <v>21</v>
      </c>
      <c r="B126" s="173" t="str">
        <f t="array" ref="B126">INDEX(veryBigTable!A$2:B$123,MATCH(A126,veryBigTable!C$2:C$123,0),1)</f>
        <v>Cute Cheer</v>
      </c>
    </row>
    <row r="127" spans="1:2">
      <c r="A127" s="173" t="s">
        <v>21</v>
      </c>
      <c r="B127" s="173" t="str">
        <f t="array" ref="B127">INDEX(veryBigTable!A$2:B$123,MATCH(A126,veryBigTable!C$2:C$123,0),2)</f>
        <v>Happy Memory</v>
      </c>
    </row>
    <row r="128" spans="1:2">
      <c r="A128" s="174" t="s">
        <v>118</v>
      </c>
      <c r="B128" s="173" t="str">
        <f t="array" ref="B128">INDEX(veryBigTable!A$2:B$123,MATCH(A128,veryBigTable!C$2:C$123,0),1)</f>
        <v>Unique Comment</v>
      </c>
    </row>
    <row r="129" spans="1:2">
      <c r="A129" s="174" t="s">
        <v>118</v>
      </c>
      <c r="B129" s="173" t="str">
        <f t="array" ref="B129">INDEX(veryBigTable!A$2:B$123,MATCH(A128,veryBigTable!C$2:C$123,0),2)</f>
        <v>Belief</v>
      </c>
    </row>
    <row r="130" spans="1:2">
      <c r="A130" s="174" t="s">
        <v>199</v>
      </c>
      <c r="B130" s="173" t="str">
        <f t="array" ref="B130">INDEX(veryBigTable!A$2:B$123,MATCH(A130,veryBigTable!C$2:C$123,0),1)</f>
        <v>Criticism</v>
      </c>
    </row>
    <row r="131" spans="1:2">
      <c r="A131" s="174" t="s">
        <v>199</v>
      </c>
      <c r="B131" s="173" t="str">
        <f t="array" ref="B131">INDEX(veryBigTable!A$2:B$123,MATCH(A130,veryBigTable!C$2:C$123,0),2)</f>
        <v>Food Story</v>
      </c>
    </row>
    <row r="132" spans="1:2">
      <c r="A132" s="174" t="s">
        <v>45</v>
      </c>
      <c r="B132" s="173" t="str">
        <f t="array" ref="B132">INDEX(veryBigTable!A$2:B$123,MATCH(A132,veryBigTable!C$2:C$123,0),1)</f>
        <v>Dream</v>
      </c>
    </row>
    <row r="133" spans="1:2">
      <c r="A133" s="174" t="s">
        <v>45</v>
      </c>
      <c r="B133" s="173" t="str">
        <f t="array" ref="B133">INDEX(veryBigTable!A$2:B$123,MATCH(A132,veryBigTable!C$2:C$123,0),2)</f>
        <v>Gossip</v>
      </c>
    </row>
    <row r="134" spans="1:2">
      <c r="A134" s="175" t="s">
        <v>44</v>
      </c>
      <c r="B134" s="173" t="str">
        <f t="array" ref="B134">INDEX(veryBigTable!A$2:B$123,MATCH(A134,veryBigTable!C$2:C$123,0),1)</f>
        <v>Dream</v>
      </c>
    </row>
    <row r="135" spans="1:2">
      <c r="A135" s="175" t="s">
        <v>44</v>
      </c>
      <c r="B135" s="173" t="str">
        <f t="array" ref="B135">INDEX(veryBigTable!A$2:B$123,MATCH(A134,veryBigTable!C$2:C$123,0),2)</f>
        <v>Heroic Cheer</v>
      </c>
    </row>
    <row r="136" spans="1:2">
      <c r="A136" s="174" t="s">
        <v>23</v>
      </c>
      <c r="B136" s="173" t="str">
        <f t="array" ref="B136">INDEX(veryBigTable!A$2:B$123,MATCH(A136,veryBigTable!C$2:C$123,0),1)</f>
        <v>Comforting Cheer</v>
      </c>
    </row>
    <row r="137" spans="1:2">
      <c r="A137" s="174" t="s">
        <v>23</v>
      </c>
      <c r="B137" s="173" t="str">
        <f t="array" ref="B137">INDEX(veryBigTable!A$2:B$123,MATCH(A136,veryBigTable!C$2:C$123,0),2)</f>
        <v>Advice</v>
      </c>
    </row>
    <row r="138" spans="1:2">
      <c r="A138" s="174" t="s">
        <v>188</v>
      </c>
      <c r="B138" s="173" t="str">
        <f t="array" ref="B138">INDEX(veryBigTable!A$2:B$123,MATCH(A138,veryBigTable!C$2:C$123,0),1)</f>
        <v>Food Story</v>
      </c>
    </row>
    <row r="139" spans="1:2">
      <c r="A139" s="174" t="s">
        <v>188</v>
      </c>
      <c r="B139" s="173" t="str">
        <f t="array" ref="B139">INDEX(veryBigTable!A$2:B$123,MATCH(A138,veryBigTable!C$2:C$123,0),2)</f>
        <v>Complain</v>
      </c>
    </row>
    <row r="140" spans="1:2">
      <c r="A140" s="173" t="s">
        <v>166</v>
      </c>
      <c r="B140" s="173" t="str">
        <f t="array" ref="B140">INDEX(veryBigTable!A$2:B$123,MATCH(A140,veryBigTable!C$2:C$123,0),1)</f>
        <v>Criticism</v>
      </c>
    </row>
    <row r="141" spans="1:2">
      <c r="A141" s="173" t="s">
        <v>166</v>
      </c>
      <c r="B141" s="173" t="str">
        <f t="array" ref="B141">INDEX(veryBigTable!A$2:B$123,MATCH(A140,veryBigTable!C$2:C$123,0),2)</f>
        <v>Sad Memory</v>
      </c>
    </row>
    <row r="142" spans="1:2">
      <c r="A142" s="175" t="s">
        <v>209</v>
      </c>
      <c r="B142" s="173" t="str">
        <f t="array" ref="B142">INDEX(veryBigTable!A$2:B$123,MATCH(A142,veryBigTable!C$2:C$123,0),1)</f>
        <v>Comforting Cheer</v>
      </c>
    </row>
    <row r="143" spans="1:2">
      <c r="A143" s="175" t="s">
        <v>209</v>
      </c>
      <c r="B143" s="173" t="str">
        <f t="array" ref="B143">INDEX(veryBigTable!A$2:B$123,MATCH(A142,veryBigTable!C$2:C$123,0),2)</f>
        <v>Food Story</v>
      </c>
    </row>
    <row r="144" spans="1:2">
      <c r="A144" s="173" t="s">
        <v>103</v>
      </c>
      <c r="B144" s="173" t="str">
        <f t="array" ref="B144">INDEX(veryBigTable!A$2:B$123,MATCH(A144,veryBigTable!C$2:C$123,0),1)</f>
        <v>Heroic Tale</v>
      </c>
    </row>
    <row r="145" spans="1:2">
      <c r="A145" s="173" t="s">
        <v>103</v>
      </c>
      <c r="B145" s="173" t="str">
        <f t="array" ref="B145">INDEX(veryBigTable!A$2:B$123,MATCH(A144,veryBigTable!C$2:C$123,0),2)</f>
        <v>Heroic Cheer</v>
      </c>
    </row>
    <row r="146" spans="1:2">
      <c r="A146" s="173" t="s">
        <v>311</v>
      </c>
      <c r="B146" s="173" t="str">
        <f t="array" ref="B146">INDEX(veryBigTable!A$2:B$123,MATCH(A146,veryBigTable!C$2:C$123,0),1)</f>
        <v>Reality Check</v>
      </c>
    </row>
    <row r="147" spans="1:2">
      <c r="A147" s="173" t="s">
        <v>311</v>
      </c>
      <c r="B147" s="173" t="str">
        <f t="array" ref="B147">INDEX(veryBigTable!A$2:B$123,MATCH(A146,veryBigTable!C$2:C$123,0),2)</f>
        <v>Complain</v>
      </c>
    </row>
    <row r="148" spans="1:2">
      <c r="A148" s="174" t="s">
        <v>135</v>
      </c>
      <c r="B148" s="173" t="str">
        <f t="array" ref="B148">INDEX(veryBigTable!A$2:B$123,MATCH(A148,veryBigTable!C$2:C$123,0),1)</f>
        <v>Joyful Memory</v>
      </c>
    </row>
    <row r="149" spans="1:2">
      <c r="A149" s="174" t="s">
        <v>135</v>
      </c>
      <c r="B149" s="173" t="str">
        <f t="array" ref="B149">INDEX(veryBigTable!A$2:B$123,MATCH(A148,veryBigTable!C$2:C$123,0),2)</f>
        <v>Horror Story</v>
      </c>
    </row>
    <row r="150" spans="1:2">
      <c r="A150" s="174" t="s">
        <v>172</v>
      </c>
      <c r="B150" s="173" t="str">
        <f t="array" ref="B150">INDEX(veryBigTable!A$2:B$123,MATCH(A150,veryBigTable!C$2:C$123,0),1)</f>
        <v>Reality Check</v>
      </c>
    </row>
    <row r="151" spans="1:2">
      <c r="A151" s="174" t="s">
        <v>172</v>
      </c>
      <c r="B151" s="173" t="str">
        <f t="array" ref="B151">INDEX(veryBigTable!A$2:B$123,MATCH(A150,veryBigTable!C$2:C$123,0),2)</f>
        <v>Happy Memory</v>
      </c>
    </row>
    <row r="152" spans="1:2">
      <c r="A152" s="174" t="s">
        <v>102</v>
      </c>
      <c r="B152" s="173" t="str">
        <f t="array" ref="B152">INDEX(veryBigTable!A$2:B$123,MATCH(A152,veryBigTable!C$2:C$123,0),1)</f>
        <v>Gossip</v>
      </c>
    </row>
    <row r="153" spans="1:2">
      <c r="A153" s="174" t="s">
        <v>102</v>
      </c>
      <c r="B153" s="173" t="str">
        <f t="array" ref="B153">INDEX(veryBigTable!A$2:B$123,MATCH(A152,veryBigTable!C$2:C$123,0),2)</f>
        <v>Interesting Story</v>
      </c>
    </row>
    <row r="154" spans="1:2">
      <c r="A154" s="174" t="s">
        <v>182</v>
      </c>
      <c r="B154" s="173" t="str">
        <f t="array" ref="B154">INDEX(veryBigTable!A$2:B$123,MATCH(A154,veryBigTable!C$2:C$123,0),1)</f>
        <v>Advice</v>
      </c>
    </row>
    <row r="155" spans="1:2">
      <c r="A155" s="174" t="s">
        <v>182</v>
      </c>
      <c r="B155" s="173" t="str">
        <f t="array" ref="B155">INDEX(veryBigTable!A$2:B$123,MATCH(A154,veryBigTable!C$2:C$123,0),2)</f>
        <v>Self-Indulgent</v>
      </c>
    </row>
    <row r="156" spans="1:2">
      <c r="A156" s="174" t="s">
        <v>202</v>
      </c>
      <c r="B156" s="173" t="str">
        <f t="array" ref="B156">INDEX(veryBigTable!A$2:B$123,MATCH(A156,veryBigTable!C$2:C$123,0),1)</f>
        <v>Comforting Cheer</v>
      </c>
    </row>
    <row r="157" spans="1:2">
      <c r="A157" s="174" t="s">
        <v>202</v>
      </c>
      <c r="B157" s="173" t="str">
        <f t="array" ref="B157">INDEX(veryBigTable!A$2:B$123,MATCH(A156,veryBigTable!C$2:C$123,0),2)</f>
        <v>Dream</v>
      </c>
    </row>
    <row r="158" spans="1:2">
      <c r="A158" s="174" t="s">
        <v>52</v>
      </c>
      <c r="B158" s="173" t="str">
        <f t="array" ref="B158">INDEX(veryBigTable!A$2:B$123,MATCH(A158,veryBigTable!C$2:C$123,0),1)</f>
        <v>Belief</v>
      </c>
    </row>
    <row r="159" spans="1:2">
      <c r="A159" s="174" t="s">
        <v>52</v>
      </c>
      <c r="B159" s="173" t="str">
        <f t="array" ref="B159">INDEX(veryBigTable!A$2:B$123,MATCH(A158,veryBigTable!C$2:C$123,0),2)</f>
        <v>Complain</v>
      </c>
    </row>
    <row r="160" spans="1:2">
      <c r="A160" s="174" t="s">
        <v>149</v>
      </c>
      <c r="B160" s="173" t="str">
        <f t="array" ref="B160">INDEX(veryBigTable!A$2:B$123,MATCH(A160,veryBigTable!C$2:C$123,0),1)</f>
        <v>Comforting Cheer</v>
      </c>
    </row>
    <row r="161" spans="1:2">
      <c r="A161" s="174" t="s">
        <v>149</v>
      </c>
      <c r="B161" s="173" t="str">
        <f t="array" ref="B161">INDEX(veryBigTable!A$2:B$123,MATCH(A160,veryBigTable!C$2:C$123,0),2)</f>
        <v>Complain</v>
      </c>
    </row>
    <row r="162" spans="1:2">
      <c r="A162" s="173" t="s">
        <v>165</v>
      </c>
      <c r="B162" s="173" t="str">
        <f t="array" ref="B162">INDEX(veryBigTable!A$2:B$123,MATCH(A162,veryBigTable!C$2:C$123,0),1)</f>
        <v>Sad Memory</v>
      </c>
    </row>
    <row r="163" spans="1:2">
      <c r="A163" s="173" t="s">
        <v>165</v>
      </c>
      <c r="B163" s="173" t="str">
        <f t="array" ref="B163">INDEX(veryBigTable!A$2:B$123,MATCH(A162,veryBigTable!C$2:C$123,0),2)</f>
        <v>Complain</v>
      </c>
    </row>
    <row r="164" spans="1:2">
      <c r="A164" s="174" t="s">
        <v>146</v>
      </c>
      <c r="B164" s="173" t="str">
        <f t="array" ref="B164">INDEX(veryBigTable!A$2:B$123,MATCH(A164,veryBigTable!C$2:C$123,0),1)</f>
        <v>Cute Cheer</v>
      </c>
    </row>
    <row r="165" spans="1:2">
      <c r="A165" s="174" t="s">
        <v>146</v>
      </c>
      <c r="B165" s="173" t="str">
        <f t="array" ref="B165">INDEX(veryBigTable!A$2:B$123,MATCH(A164,veryBigTable!C$2:C$123,0),2)</f>
        <v>Unique Comment</v>
      </c>
    </row>
    <row r="166" spans="1:2">
      <c r="A166" s="173" t="s">
        <v>195</v>
      </c>
      <c r="B166" s="173" t="str">
        <f t="array" ref="B166">INDEX(veryBigTable!A$2:B$123,MATCH(A166,veryBigTable!C$2:C$123,0),1)</f>
        <v>Sad Memory</v>
      </c>
    </row>
    <row r="167" spans="1:2">
      <c r="A167" s="173" t="s">
        <v>195</v>
      </c>
      <c r="B167" s="173" t="str">
        <f t="array" ref="B167">INDEX(veryBigTable!A$2:B$123,MATCH(A166,veryBigTable!C$2:C$123,0),2)</f>
        <v>Horror Story</v>
      </c>
    </row>
    <row r="168" spans="1:2">
      <c r="A168" s="175" t="s">
        <v>144</v>
      </c>
      <c r="B168" s="173" t="str">
        <f t="array" ref="B168">INDEX(veryBigTable!A$2:B$123,MATCH(A168,veryBigTable!C$2:C$123,0),1)</f>
        <v>Dream</v>
      </c>
    </row>
    <row r="169" spans="1:2">
      <c r="A169" s="175" t="s">
        <v>144</v>
      </c>
      <c r="B169" s="173" t="str">
        <f t="array" ref="B169">INDEX(veryBigTable!A$2:B$123,MATCH(A168,veryBigTable!C$2:C$123,0),2)</f>
        <v>Joyful Memory</v>
      </c>
    </row>
    <row r="170" spans="1:2">
      <c r="A170" s="174" t="s">
        <v>140</v>
      </c>
      <c r="B170" s="173" t="str">
        <f t="array" ref="B170">INDEX(veryBigTable!A$2:B$123,MATCH(A170,veryBigTable!C$2:C$123,0),1)</f>
        <v>Sad Memory</v>
      </c>
    </row>
    <row r="171" spans="1:2">
      <c r="A171" s="174" t="s">
        <v>140</v>
      </c>
      <c r="B171" s="173" t="str">
        <f t="array" ref="B171">INDEX(veryBigTable!A$2:B$123,MATCH(A170,veryBigTable!C$2:C$123,0),2)</f>
        <v>Dream</v>
      </c>
    </row>
    <row r="172" spans="1:2">
      <c r="A172" s="173" t="s">
        <v>196</v>
      </c>
      <c r="B172" s="173" t="str">
        <f t="array" ref="B172">INDEX(veryBigTable!A$2:B$123,MATCH(A172,veryBigTable!C$2:C$123,0),1)</f>
        <v>Self-Indulgent</v>
      </c>
    </row>
    <row r="173" spans="1:2">
      <c r="A173" s="173" t="s">
        <v>196</v>
      </c>
      <c r="B173" s="173" t="str">
        <f t="array" ref="B173">INDEX(veryBigTable!A$2:B$123,MATCH(A172,veryBigTable!C$2:C$123,0),2)</f>
        <v>Food Story</v>
      </c>
    </row>
    <row r="174" spans="1:2">
      <c r="A174" s="173" t="s">
        <v>54</v>
      </c>
      <c r="B174" s="173" t="str">
        <f t="array" ref="B174">INDEX(veryBigTable!A$2:B$123,MATCH(A174,veryBigTable!C$2:C$123,0),1)</f>
        <v>Advice</v>
      </c>
    </row>
    <row r="175" spans="1:2">
      <c r="A175" s="173" t="s">
        <v>54</v>
      </c>
      <c r="B175" s="173" t="str">
        <f t="array" ref="B175">INDEX(veryBigTable!A$2:B$123,MATCH(A174,veryBigTable!C$2:C$123,0),2)</f>
        <v>Complain</v>
      </c>
    </row>
    <row r="176" spans="1:2">
      <c r="A176" s="175" t="s">
        <v>68</v>
      </c>
      <c r="B176" s="173" t="str">
        <f t="array" ref="B176">INDEX(veryBigTable!A$2:B$123,MATCH(A176,veryBigTable!C$2:C$123,0),1)</f>
        <v>Advice</v>
      </c>
    </row>
    <row r="177" spans="1:2">
      <c r="A177" s="175" t="s">
        <v>68</v>
      </c>
      <c r="B177" s="173" t="str">
        <f t="array" ref="B177">INDEX(veryBigTable!A$2:B$123,MATCH(A176,veryBigTable!C$2:C$123,0),2)</f>
        <v>Belief</v>
      </c>
    </row>
    <row r="178" spans="1:2">
      <c r="A178" s="174" t="s">
        <v>160</v>
      </c>
      <c r="B178" s="173" t="str">
        <f t="array" ref="B178">INDEX(veryBigTable!A$2:B$123,MATCH(A178,veryBigTable!C$2:C$123,0),1)</f>
        <v>Reality Check</v>
      </c>
    </row>
    <row r="179" spans="1:2">
      <c r="A179" s="174" t="s">
        <v>160</v>
      </c>
      <c r="B179" s="173" t="str">
        <f t="array" ref="B179">INDEX(veryBigTable!A$2:B$123,MATCH(A178,veryBigTable!C$2:C$123,0),2)</f>
        <v>Complain</v>
      </c>
    </row>
    <row r="180" spans="1:2">
      <c r="A180" s="174" t="s">
        <v>113</v>
      </c>
      <c r="B180" s="173" t="str">
        <f t="array" ref="B180">INDEX(veryBigTable!A$2:B$123,MATCH(A180,veryBigTable!C$2:C$123,0),1)</f>
        <v>Sad Memory</v>
      </c>
    </row>
    <row r="181" spans="1:2">
      <c r="A181" s="174" t="s">
        <v>113</v>
      </c>
      <c r="B181" s="173" t="str">
        <f t="array" ref="B181">INDEX(veryBigTable!A$2:B$123,MATCH(A180,veryBigTable!C$2:C$123,0),2)</f>
        <v>Gossip</v>
      </c>
    </row>
    <row r="182" spans="1:2">
      <c r="A182" s="174" t="s">
        <v>120</v>
      </c>
      <c r="B182" s="173" t="str">
        <f t="array" ref="B182">INDEX(veryBigTable!A$2:B$123,MATCH(A182,veryBigTable!C$2:C$123,0),1)</f>
        <v>Reality Check</v>
      </c>
    </row>
    <row r="183" spans="1:2">
      <c r="A183" s="174" t="s">
        <v>120</v>
      </c>
      <c r="B183" s="173" t="str">
        <f t="array" ref="B183">INDEX(veryBigTable!A$2:B$123,MATCH(A182,veryBigTable!C$2:C$123,0),2)</f>
        <v>Comforting Cheer</v>
      </c>
    </row>
    <row r="184" spans="1:2">
      <c r="A184" s="174" t="s">
        <v>203</v>
      </c>
      <c r="B184" s="173" t="str">
        <f t="array" ref="B184">INDEX(veryBigTable!A$2:B$123,MATCH(A184,veryBigTable!C$2:C$123,0),1)</f>
        <v>Complain</v>
      </c>
    </row>
    <row r="185" spans="1:2">
      <c r="A185" s="174" t="s">
        <v>203</v>
      </c>
      <c r="B185" s="173" t="str">
        <f t="array" ref="B185">INDEX(veryBigTable!A$2:B$123,MATCH(A184,veryBigTable!C$2:C$123,0),2)</f>
        <v>Dream</v>
      </c>
    </row>
    <row r="186" spans="1:2">
      <c r="A186" s="174" t="s">
        <v>167</v>
      </c>
      <c r="B186" s="173" t="str">
        <f t="array" ref="B186">INDEX(veryBigTable!A$2:B$123,MATCH(A186,veryBigTable!C$2:C$123,0),1)</f>
        <v>Sad Memory</v>
      </c>
    </row>
    <row r="187" spans="1:2">
      <c r="A187" s="174" t="s">
        <v>167</v>
      </c>
      <c r="B187" s="173" t="str">
        <f t="array" ref="B187">INDEX(veryBigTable!A$2:B$123,MATCH(A186,veryBigTable!C$2:C$123,0),2)</f>
        <v>Advice</v>
      </c>
    </row>
    <row r="188" spans="1:2">
      <c r="A188" s="174" t="s">
        <v>116</v>
      </c>
      <c r="B188" s="173" t="str">
        <f t="array" ref="B188">INDEX(veryBigTable!A$2:B$123,MATCH(A188,veryBigTable!C$2:C$123,0),1)</f>
        <v>Self-Indulgent</v>
      </c>
    </row>
    <row r="189" spans="1:2">
      <c r="A189" s="174" t="s">
        <v>116</v>
      </c>
      <c r="B189" s="173" t="str">
        <f t="array" ref="B189">INDEX(veryBigTable!A$2:B$123,MATCH(A188,veryBigTable!C$2:C$123,0),2)</f>
        <v>Dream</v>
      </c>
    </row>
    <row r="190" spans="1:2">
      <c r="A190" s="173" t="s">
        <v>141</v>
      </c>
      <c r="B190" s="173" t="str">
        <f t="array" ref="B190">INDEX(veryBigTable!A$2:B$123,MATCH(A190,veryBigTable!C$2:C$123,0),1)</f>
        <v>Comforting Cheer</v>
      </c>
    </row>
    <row r="191" spans="1:2">
      <c r="A191" s="173" t="s">
        <v>141</v>
      </c>
      <c r="B191" s="173" t="str">
        <f t="array" ref="B191">INDEX(veryBigTable!A$2:B$123,MATCH(A190,veryBigTable!C$2:C$123,0),2)</f>
        <v>Unique Comment</v>
      </c>
    </row>
    <row r="192" spans="1:2">
      <c r="A192" s="173" t="s">
        <v>161</v>
      </c>
      <c r="B192" s="173" t="str">
        <f t="array" ref="B192">INDEX(veryBigTable!A$2:B$123,MATCH(A192,veryBigTable!C$2:C$123,0),1)</f>
        <v>Complain</v>
      </c>
    </row>
    <row r="193" spans="1:2">
      <c r="A193" s="173" t="s">
        <v>161</v>
      </c>
      <c r="B193" s="173" t="str">
        <f t="array" ref="B193">INDEX(veryBigTable!A$2:B$123,MATCH(A192,veryBigTable!C$2:C$123,0),2)</f>
        <v>Horror Story</v>
      </c>
    </row>
    <row r="194" spans="1:2">
      <c r="A194" s="173" t="s">
        <v>190</v>
      </c>
      <c r="B194" s="173" t="str">
        <f t="array" ref="B194">INDEX(veryBigTable!A$2:B$123,MATCH(A194,veryBigTable!C$2:C$123,0),1)</f>
        <v>Happy Memory</v>
      </c>
    </row>
    <row r="195" spans="1:2">
      <c r="A195" s="173" t="s">
        <v>190</v>
      </c>
      <c r="B195" s="173" t="str">
        <f t="array" ref="B195">INDEX(veryBigTable!A$2:B$123,MATCH(A194,veryBigTable!C$2:C$123,0),2)</f>
        <v>Self-Indulgent</v>
      </c>
    </row>
    <row r="196" spans="1:2">
      <c r="A196" s="174" t="s">
        <v>193</v>
      </c>
      <c r="B196" s="173" t="str">
        <f t="array" ref="B196">INDEX(veryBigTable!A$2:B$123,MATCH(A196,veryBigTable!C$2:C$123,0),1)</f>
        <v>Sad Memory</v>
      </c>
    </row>
    <row r="197" spans="1:2">
      <c r="A197" s="174" t="s">
        <v>193</v>
      </c>
      <c r="B197" s="173" t="str">
        <f t="array" ref="B197">INDEX(veryBigTable!A$2:B$123,MATCH(A196,veryBigTable!C$2:C$123,0),2)</f>
        <v>Reality Check</v>
      </c>
    </row>
    <row r="198" spans="1:2">
      <c r="A198" s="173" t="s">
        <v>117</v>
      </c>
      <c r="B198" s="173" t="str">
        <f t="array" ref="B198">INDEX(veryBigTable!A$2:B$123,MATCH(A198,veryBigTable!C$2:C$123,0),1)</f>
        <v>Dream</v>
      </c>
    </row>
    <row r="199" spans="1:2">
      <c r="A199" s="173" t="s">
        <v>117</v>
      </c>
      <c r="B199" s="173" t="str">
        <f t="array" ref="B199">INDEX(veryBigTable!A$2:B$123,MATCH(A198,veryBigTable!C$2:C$123,0),2)</f>
        <v>Advice</v>
      </c>
    </row>
    <row r="200" spans="1:2">
      <c r="A200" s="174" t="s">
        <v>201</v>
      </c>
      <c r="B200" s="173" t="str">
        <f t="array" ref="B200">INDEX(veryBigTable!A$2:B$123,MATCH(A200,veryBigTable!C$2:C$123,0),1)</f>
        <v>Unique Comment</v>
      </c>
    </row>
    <row r="201" spans="1:2">
      <c r="A201" s="173" t="s">
        <v>201</v>
      </c>
      <c r="B201" s="173" t="str">
        <f t="array" ref="B201">INDEX(veryBigTable!A$2:B$123,MATCH(A200,veryBigTable!C$2:C$123,0),2)</f>
        <v>Interesting Story</v>
      </c>
    </row>
    <row r="202" spans="1:2">
      <c r="A202" s="174" t="s">
        <v>186</v>
      </c>
      <c r="B202" s="173" t="str">
        <f t="array" ref="B202">INDEX(veryBigTable!A$2:B$123,MATCH(A202,veryBigTable!C$2:C$123,0),1)</f>
        <v>Advice</v>
      </c>
    </row>
    <row r="203" spans="1:2">
      <c r="A203" s="174" t="s">
        <v>186</v>
      </c>
      <c r="B203" s="173" t="str">
        <f t="array" ref="B203">INDEX(veryBigTable!A$2:B$123,MATCH(A202,veryBigTable!C$2:C$123,0),2)</f>
        <v>Occult</v>
      </c>
    </row>
    <row r="204" spans="1:2">
      <c r="A204" s="174" t="s">
        <v>183</v>
      </c>
      <c r="B204" s="173" t="str">
        <f t="array" ref="B204">INDEX(veryBigTable!A$2:B$123,MATCH(A204,veryBigTable!C$2:C$123,0),1)</f>
        <v>Food Story</v>
      </c>
    </row>
    <row r="205" spans="1:2">
      <c r="A205" s="174" t="s">
        <v>183</v>
      </c>
      <c r="B205" s="173" t="str">
        <f t="array" ref="B205">INDEX(veryBigTable!A$2:B$123,MATCH(A204,veryBigTable!C$2:C$123,0),2)</f>
        <v>Happy Memory</v>
      </c>
    </row>
    <row r="206" spans="1:2">
      <c r="A206" s="173" t="s">
        <v>35</v>
      </c>
      <c r="B206" s="173" t="str">
        <f t="array" ref="B206">INDEX(veryBigTable!A$2:B$123,MATCH(A206,veryBigTable!C$2:C$123,0),1)</f>
        <v>Belief</v>
      </c>
    </row>
    <row r="207" spans="1:2">
      <c r="A207" s="173" t="s">
        <v>35</v>
      </c>
      <c r="B207" s="173" t="str">
        <f t="array" ref="B207">INDEX(veryBigTable!A$2:B$123,MATCH(A206,veryBigTable!C$2:C$123,0),2)</f>
        <v>Self-Indulgent</v>
      </c>
    </row>
    <row r="208" spans="1:2">
      <c r="A208" s="180" t="s">
        <v>22</v>
      </c>
      <c r="B208" s="173" t="str">
        <f t="array" ref="B208">INDEX(veryBigTable!A$2:B$123,MATCH(A208,veryBigTable!C$2:C$123,0),1)</f>
        <v>Joyful Memory</v>
      </c>
    </row>
    <row r="209" spans="1:2">
      <c r="A209" s="173" t="s">
        <v>22</v>
      </c>
      <c r="B209" s="173" t="str">
        <f t="array" ref="B209">INDEX(veryBigTable!A$2:B$123,MATCH(A208,veryBigTable!C$2:C$123,0),2)</f>
        <v>Belief</v>
      </c>
    </row>
    <row r="210" spans="1:2">
      <c r="A210" s="174" t="s">
        <v>96</v>
      </c>
      <c r="B210" s="173" t="str">
        <f t="array" ref="B210">INDEX(veryBigTable!A$2:B$123,MATCH(A210,veryBigTable!C$2:C$123,0),1)</f>
        <v>Advice</v>
      </c>
    </row>
    <row r="211" spans="1:2">
      <c r="A211" s="174" t="s">
        <v>96</v>
      </c>
      <c r="B211" s="173" t="str">
        <f t="array" ref="B211">INDEX(veryBigTable!A$2:B$123,MATCH(A210,veryBigTable!C$2:C$123,0),2)</f>
        <v>Sad Memory</v>
      </c>
    </row>
    <row r="212" spans="1:2">
      <c r="A212" s="174" t="s">
        <v>153</v>
      </c>
      <c r="B212" s="173" t="str">
        <f t="array" ref="B212">INDEX(veryBigTable!A$2:B$123,MATCH(A212,veryBigTable!C$2:C$123,0),1)</f>
        <v>Dream</v>
      </c>
    </row>
    <row r="213" spans="1:2">
      <c r="A213" s="174" t="s">
        <v>153</v>
      </c>
      <c r="B213" s="173" t="str">
        <f t="array" ref="B213">INDEX(veryBigTable!A$2:B$123,MATCH(A212,veryBigTable!C$2:C$123,0),2)</f>
        <v>Gossip</v>
      </c>
    </row>
    <row r="214" spans="1:2">
      <c r="A214" s="175" t="s">
        <v>3</v>
      </c>
      <c r="B214" s="173" t="str">
        <f t="array" ref="B214">INDEX(veryBigTable!A$2:B$123,MATCH(A214,veryBigTable!C$2:C$123,0),1)</f>
        <v>Complain</v>
      </c>
    </row>
    <row r="215" spans="1:2">
      <c r="A215" s="175" t="s">
        <v>3</v>
      </c>
      <c r="B215" s="173" t="str">
        <f t="array" ref="B215">INDEX(veryBigTable!A$2:B$123,MATCH(A214,veryBigTable!C$2:C$123,0),2)</f>
        <v>Cute Cheer</v>
      </c>
    </row>
    <row r="216" spans="1:2">
      <c r="A216" s="174" t="s">
        <v>162</v>
      </c>
      <c r="B216" s="173" t="str">
        <f t="array" ref="B216">INDEX(veryBigTable!A$2:B$123,MATCH(A216,veryBigTable!C$2:C$123,0),1)</f>
        <v>Heroic Cheer</v>
      </c>
    </row>
    <row r="217" spans="1:2">
      <c r="A217" s="174" t="s">
        <v>162</v>
      </c>
      <c r="B217" s="173" t="str">
        <f t="array" ref="B217">INDEX(veryBigTable!A$2:B$123,MATCH(A216,veryBigTable!C$2:C$123,0),2)</f>
        <v>Horror Story</v>
      </c>
    </row>
    <row r="218" spans="1:2">
      <c r="A218" s="174" t="s">
        <v>171</v>
      </c>
      <c r="B218" s="173" t="str">
        <f t="array" ref="B218">INDEX(veryBigTable!A$2:B$123,MATCH(A218,veryBigTable!C$2:C$123,0),1)</f>
        <v>Belief</v>
      </c>
    </row>
    <row r="219" spans="1:2">
      <c r="A219" s="174" t="s">
        <v>171</v>
      </c>
      <c r="B219" s="173" t="str">
        <f t="array" ref="B219">INDEX(veryBigTable!A$2:B$123,MATCH(A218,veryBigTable!C$2:C$123,0),2)</f>
        <v>Advice</v>
      </c>
    </row>
    <row r="220" spans="1:2">
      <c r="A220" s="174" t="s">
        <v>29</v>
      </c>
      <c r="B220" s="173" t="str">
        <f t="array" ref="B220">INDEX(veryBigTable!A$2:B$123,MATCH(A220,veryBigTable!C$2:C$123,0),1)</f>
        <v>Dream</v>
      </c>
    </row>
    <row r="221" spans="1:2">
      <c r="A221" s="174" t="s">
        <v>29</v>
      </c>
      <c r="B221" s="173" t="str">
        <f t="array" ref="B221">INDEX(veryBigTable!A$2:B$123,MATCH(A220,veryBigTable!C$2:C$123,0),2)</f>
        <v>Joyful Memory</v>
      </c>
    </row>
    <row r="222" spans="1:2">
      <c r="A222" s="174" t="s">
        <v>176</v>
      </c>
      <c r="B222" s="173" t="str">
        <f t="array" ref="B222">INDEX(veryBigTable!A$2:B$123,MATCH(A222,veryBigTable!C$2:C$123,0),1)</f>
        <v>Happy Memory</v>
      </c>
    </row>
    <row r="223" spans="1:2">
      <c r="A223" s="174" t="s">
        <v>176</v>
      </c>
      <c r="B223" s="173" t="str">
        <f t="array" ref="B223">INDEX(veryBigTable!A$2:B$123,MATCH(A222,veryBigTable!C$2:C$123,0),2)</f>
        <v>Gossip</v>
      </c>
    </row>
    <row r="224" spans="1:2">
      <c r="A224" s="173" t="s">
        <v>181</v>
      </c>
      <c r="B224" s="173" t="str">
        <f t="array" ref="B224">INDEX(veryBigTable!A$2:B$123,MATCH(A224,veryBigTable!C$2:C$123,0),1)</f>
        <v>Advice</v>
      </c>
    </row>
    <row r="225" spans="1:2">
      <c r="A225" s="173" t="s">
        <v>181</v>
      </c>
      <c r="B225" s="173" t="str">
        <f t="array" ref="B225">INDEX(veryBigTable!A$2:B$123,MATCH(A224,veryBigTable!C$2:C$123,0),2)</f>
        <v>Happy Memory</v>
      </c>
    </row>
    <row r="226" spans="1:2">
      <c r="A226" s="173" t="s">
        <v>163</v>
      </c>
      <c r="B226" s="173" t="str">
        <f t="array" ref="B226">INDEX(veryBigTable!A$2:B$123,MATCH(A226,veryBigTable!C$2:C$123,0),1)</f>
        <v>Belief</v>
      </c>
    </row>
    <row r="227" spans="1:2">
      <c r="A227" s="173" t="s">
        <v>163</v>
      </c>
      <c r="B227" s="173" t="str">
        <f t="array" ref="B227">INDEX(veryBigTable!A$2:B$123,MATCH(A226,veryBigTable!C$2:C$123,0),2)</f>
        <v>Horror Story</v>
      </c>
    </row>
    <row r="228" spans="1:2">
      <c r="A228" s="173" t="s">
        <v>36</v>
      </c>
      <c r="B228" s="173" t="str">
        <f t="array" ref="B228">INDEX(veryBigTable!A$2:B$123,MATCH(A228,veryBigTable!C$2:C$123,0),1)</f>
        <v>Heroic Tale</v>
      </c>
    </row>
    <row r="229" spans="1:2">
      <c r="A229" s="173" t="s">
        <v>36</v>
      </c>
      <c r="B229" s="173" t="str">
        <f t="array" ref="B229">INDEX(veryBigTable!A$2:B$123,MATCH(A228,veryBigTable!C$2:C$123,0),2)</f>
        <v>Sad Memory</v>
      </c>
    </row>
    <row r="230" spans="1:2">
      <c r="A230" s="173" t="s">
        <v>164</v>
      </c>
      <c r="B230" s="173" t="str">
        <f t="array" ref="B230">INDEX(veryBigTable!A$2:B$123,MATCH(A230,veryBigTable!C$2:C$123,0),1)</f>
        <v>Unique Comment</v>
      </c>
    </row>
    <row r="231" spans="1:2">
      <c r="A231" s="173" t="s">
        <v>164</v>
      </c>
      <c r="B231" s="173" t="str">
        <f t="array" ref="B231">INDEX(veryBigTable!A$2:B$123,MATCH(A230,veryBigTable!C$2:C$123,0),2)</f>
        <v>Complain</v>
      </c>
    </row>
    <row r="232" spans="1:2">
      <c r="A232" s="173" t="s">
        <v>148</v>
      </c>
      <c r="B232" s="173" t="str">
        <f t="array" ref="B232">INDEX(veryBigTable!A$2:B$123,MATCH(A232,veryBigTable!C$2:C$123,0),1)</f>
        <v>Self-Indulgent</v>
      </c>
    </row>
    <row r="233" spans="1:2">
      <c r="A233" s="173" t="s">
        <v>148</v>
      </c>
      <c r="B233" s="173" t="str">
        <f t="array" ref="B233">INDEX(veryBigTable!A$2:B$123,MATCH(A232,veryBigTable!C$2:C$123,0),2)</f>
        <v>Advice</v>
      </c>
    </row>
    <row r="234" spans="1:2">
      <c r="A234" s="173" t="s">
        <v>115</v>
      </c>
      <c r="B234" s="173" t="str">
        <f t="array" ref="B234">INDEX(veryBigTable!A$2:B$123,MATCH(A234,veryBigTable!C$2:C$123,0),1)</f>
        <v>Unique Comment</v>
      </c>
    </row>
    <row r="235" spans="1:2">
      <c r="A235" s="173" t="s">
        <v>115</v>
      </c>
      <c r="B235" s="173" t="str">
        <f t="array" ref="B235">INDEX(veryBigTable!A$2:B$123,MATCH(A234,veryBigTable!C$2:C$123,0),2)</f>
        <v>Advice</v>
      </c>
    </row>
    <row r="236" spans="1:2">
      <c r="A236" s="173" t="s">
        <v>24</v>
      </c>
      <c r="B236" s="173" t="str">
        <f t="array" ref="B236">INDEX(veryBigTable!A$2:B$123,MATCH(A236,veryBigTable!C$2:C$123,0),1)</f>
        <v>Cute Cheer</v>
      </c>
    </row>
    <row r="237" spans="1:2">
      <c r="A237" s="173" t="s">
        <v>24</v>
      </c>
      <c r="B237" s="173" t="str">
        <f t="array" ref="B237">INDEX(veryBigTable!A$2:B$123,MATCH(A236,veryBigTable!C$2:C$123,0),2)</f>
        <v>Advice</v>
      </c>
    </row>
    <row r="238" spans="1:2">
      <c r="A238" s="173" t="s">
        <v>91</v>
      </c>
      <c r="B238" s="173" t="str">
        <f t="array" ref="B238">INDEX(veryBigTable!A$2:B$123,MATCH(A238,veryBigTable!C$2:C$123,0),1)</f>
        <v>Bizarre Story</v>
      </c>
    </row>
    <row r="239" spans="1:2">
      <c r="A239" s="173" t="s">
        <v>91</v>
      </c>
      <c r="B239" s="173" t="str">
        <f t="array" ref="B239">INDEX(veryBigTable!A$2:B$123,MATCH(A238,veryBigTable!C$2:C$123,0),2)</f>
        <v>Complain</v>
      </c>
    </row>
    <row r="240" spans="1:2">
      <c r="A240" s="175" t="s">
        <v>152</v>
      </c>
      <c r="B240" s="173" t="str">
        <f t="array" ref="B240">INDEX(veryBigTable!A$2:B$123,MATCH(A240,veryBigTable!C$2:C$123,0),1)</f>
        <v>Self-Indulgent</v>
      </c>
    </row>
    <row r="241" spans="1:2">
      <c r="A241" s="175" t="s">
        <v>152</v>
      </c>
      <c r="B241" s="173" t="str">
        <f t="array" ref="B241">INDEX(veryBigTable!A$2:B$123,MATCH(A240,veryBigTable!C$2:C$123,0),2)</f>
        <v>Occult</v>
      </c>
    </row>
    <row r="242" spans="1:2">
      <c r="A242" s="174" t="s">
        <v>143</v>
      </c>
      <c r="B242" s="173" t="str">
        <f t="array" ref="B242">INDEX(veryBigTable!A$2:B$123,MATCH(A242,veryBigTable!C$2:C$123,0),1)</f>
        <v>Self-Indulgent</v>
      </c>
    </row>
    <row r="243" spans="1:2">
      <c r="A243" s="174" t="s">
        <v>143</v>
      </c>
      <c r="B243" s="173" t="str">
        <f t="array" ref="B243">INDEX(veryBigTable!A$2:B$123,MATCH(A242,veryBigTable!C$2:C$123,0),2)</f>
        <v>Complain</v>
      </c>
    </row>
  </sheetData>
  <autoFilter ref="A1:B243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L123"/>
  <sheetViews>
    <sheetView workbookViewId="0"/>
  </sheetViews>
  <sheetFormatPr defaultColWidth="14.42578125" defaultRowHeight="15" customHeight="1"/>
  <sheetData>
    <row r="1" spans="1:38">
      <c r="A1" s="177" t="s">
        <v>192</v>
      </c>
      <c r="B1" s="177" t="s">
        <v>59</v>
      </c>
      <c r="C1" s="177" t="s">
        <v>82</v>
      </c>
      <c r="D1" s="177" t="s">
        <v>65</v>
      </c>
      <c r="E1" s="177" t="s">
        <v>46</v>
      </c>
      <c r="F1" s="177" t="s">
        <v>78</v>
      </c>
      <c r="G1" s="177" t="s">
        <v>83</v>
      </c>
      <c r="H1" s="177" t="s">
        <v>32</v>
      </c>
      <c r="I1" s="177" t="s">
        <v>55</v>
      </c>
      <c r="J1" s="177" t="s">
        <v>63</v>
      </c>
      <c r="K1" s="177" t="s">
        <v>84</v>
      </c>
      <c r="L1" s="177" t="s">
        <v>73</v>
      </c>
      <c r="M1" s="177" t="s">
        <v>38</v>
      </c>
      <c r="N1" s="177" t="s">
        <v>85</v>
      </c>
      <c r="O1" s="177" t="s">
        <v>86</v>
      </c>
      <c r="P1" s="177" t="s">
        <v>87</v>
      </c>
      <c r="Q1" s="177" t="s">
        <v>26</v>
      </c>
      <c r="R1" s="177" t="s">
        <v>75</v>
      </c>
      <c r="S1" s="177" t="s">
        <v>88</v>
      </c>
      <c r="T1" s="177" t="s">
        <v>77</v>
      </c>
      <c r="U1" s="177" t="s">
        <v>69</v>
      </c>
      <c r="V1" s="177" t="s">
        <v>89</v>
      </c>
      <c r="W1" s="177" t="s">
        <v>90</v>
      </c>
      <c r="X1" s="177"/>
      <c r="Y1" s="1">
        <v>1</v>
      </c>
      <c r="Z1" s="143" t="str">
        <f t="array" ref="Z1">IF(INDEX($A$2:$W$112,Y1,MATCH(calculator!$N$2,veryBigTable!$C$1:$Y$1,0))&gt;=INDEX($A$2:$W$112,3,MATCH(calculator!$N$2,veryBigTable!$C$1:$Y$1,0)),$A2,"")</f>
        <v>Ras</v>
      </c>
      <c r="AA1" s="178">
        <f t="array" ref="AA1">INDEX($A$2:$W$112,Y1,MATCH(calculator!$N$2,veryBigTable!$C$1:$Y$1,0))</f>
        <v>6</v>
      </c>
      <c r="AB1" s="179"/>
      <c r="AC1" s="179"/>
      <c r="AD1" s="179"/>
      <c r="AE1" s="179"/>
      <c r="AF1" s="177"/>
      <c r="AG1" s="177"/>
      <c r="AH1" s="177"/>
      <c r="AI1" s="177"/>
      <c r="AJ1" s="177"/>
      <c r="AK1" s="177"/>
      <c r="AL1" s="177"/>
    </row>
    <row r="2" spans="1:38">
      <c r="A2" s="143" t="s">
        <v>140</v>
      </c>
      <c r="B2" s="143">
        <v>7</v>
      </c>
      <c r="C2" s="143">
        <v>-4</v>
      </c>
      <c r="D2" s="143">
        <v>-3</v>
      </c>
      <c r="E2" s="143">
        <v>6</v>
      </c>
      <c r="F2" s="143">
        <v>-2</v>
      </c>
      <c r="G2" s="143">
        <v>-8</v>
      </c>
      <c r="H2" s="143">
        <v>4</v>
      </c>
      <c r="I2" s="143">
        <v>5</v>
      </c>
      <c r="J2" s="143">
        <v>2</v>
      </c>
      <c r="K2" s="143">
        <v>-1</v>
      </c>
      <c r="L2" s="143">
        <v>6</v>
      </c>
      <c r="M2" s="143">
        <v>5</v>
      </c>
      <c r="N2" s="143">
        <v>0</v>
      </c>
      <c r="O2" s="143">
        <v>0</v>
      </c>
      <c r="P2" s="143">
        <v>2</v>
      </c>
      <c r="Q2" s="143">
        <v>6</v>
      </c>
      <c r="R2" s="143">
        <v>4</v>
      </c>
      <c r="S2" s="143">
        <v>-1</v>
      </c>
      <c r="T2" s="143">
        <v>-6</v>
      </c>
      <c r="U2" s="143">
        <v>8</v>
      </c>
      <c r="V2" s="143">
        <v>-3</v>
      </c>
      <c r="W2" s="143">
        <v>2</v>
      </c>
      <c r="Y2" s="1">
        <v>2</v>
      </c>
      <c r="Z2" s="143" t="str">
        <f t="array" ref="Z2">IF(INDEX($A$2:$W$112,Y2,MATCH(calculator!$N$2,veryBigTable!$C$1:$Y$1,0))&gt;=INDEX($A$2:$W$112,3,MATCH(calculator!$N$2,veryBigTable!$C$1:$Y$1,0)),$A3,"")</f>
        <v>RighteousThiefRoozid</v>
      </c>
      <c r="AA2" s="178">
        <f t="array" ref="AA2">INDEX($A$2:$W$112,Y2,MATCH(calculator!$N$2,veryBigTable!$C$1:$Y$1,0))</f>
        <v>6</v>
      </c>
    </row>
    <row r="3" spans="1:38">
      <c r="A3" s="143" t="s">
        <v>68</v>
      </c>
      <c r="B3" s="143">
        <v>7</v>
      </c>
      <c r="C3" s="143">
        <v>-4</v>
      </c>
      <c r="D3" s="143">
        <v>-3</v>
      </c>
      <c r="E3" s="143">
        <v>6</v>
      </c>
      <c r="F3" s="143">
        <v>-2</v>
      </c>
      <c r="G3" s="143">
        <v>-8</v>
      </c>
      <c r="H3" s="143">
        <v>4</v>
      </c>
      <c r="I3" s="143">
        <v>5</v>
      </c>
      <c r="J3" s="143">
        <v>2</v>
      </c>
      <c r="K3" s="143">
        <v>-1</v>
      </c>
      <c r="L3" s="143">
        <v>6</v>
      </c>
      <c r="M3" s="143">
        <v>5</v>
      </c>
      <c r="N3" s="143">
        <v>0</v>
      </c>
      <c r="O3" s="143">
        <v>0</v>
      </c>
      <c r="P3" s="143">
        <v>2</v>
      </c>
      <c r="Q3" s="143">
        <v>6</v>
      </c>
      <c r="R3" s="143">
        <v>4</v>
      </c>
      <c r="S3" s="143">
        <v>-1</v>
      </c>
      <c r="T3" s="143">
        <v>-6</v>
      </c>
      <c r="U3" s="143">
        <v>8</v>
      </c>
      <c r="V3" s="143">
        <v>-3</v>
      </c>
      <c r="W3" s="143">
        <v>2</v>
      </c>
      <c r="Y3" s="1">
        <v>3</v>
      </c>
      <c r="Z3" s="143" t="str">
        <f t="array" ref="Z3">IF(INDEX($A$2:$W$112,Y3,MATCH(calculator!$N$2,veryBigTable!$C$1:$Y$1,0))&gt;=INDEX($A$2:$W$112,3,MATCH(calculator!$N$2,veryBigTable!$C$1:$Y$1,0)),$A4,"")</f>
        <v>Achates</v>
      </c>
      <c r="AA3" s="178">
        <f t="array" ref="AA3">INDEX($A$2:$W$112,Y3,MATCH(calculator!$N$2,veryBigTable!$C$1:$Y$1,0))</f>
        <v>5</v>
      </c>
    </row>
    <row r="4" spans="1:38">
      <c r="A4" s="143" t="s">
        <v>56</v>
      </c>
      <c r="B4" s="143">
        <v>8</v>
      </c>
      <c r="C4" s="143">
        <v>0</v>
      </c>
      <c r="D4" s="143">
        <v>1</v>
      </c>
      <c r="E4" s="143">
        <v>6</v>
      </c>
      <c r="F4" s="143">
        <v>-2</v>
      </c>
      <c r="G4" s="143">
        <v>-4</v>
      </c>
      <c r="H4" s="143">
        <v>6</v>
      </c>
      <c r="I4" s="143">
        <v>4</v>
      </c>
      <c r="J4" s="143">
        <v>0</v>
      </c>
      <c r="K4" s="143">
        <v>4</v>
      </c>
      <c r="L4" s="143">
        <v>5</v>
      </c>
      <c r="M4" s="143">
        <v>5</v>
      </c>
      <c r="N4" s="143">
        <v>-2</v>
      </c>
      <c r="O4" s="143">
        <v>-3</v>
      </c>
      <c r="P4" s="143">
        <v>3</v>
      </c>
      <c r="Q4" s="143">
        <v>5</v>
      </c>
      <c r="R4" s="143">
        <v>2</v>
      </c>
      <c r="S4" s="143">
        <v>-1</v>
      </c>
      <c r="T4" s="143">
        <v>-6</v>
      </c>
      <c r="U4" s="143">
        <v>5</v>
      </c>
      <c r="V4" s="143">
        <v>-5</v>
      </c>
      <c r="W4" s="143">
        <v>0</v>
      </c>
      <c r="Y4" s="1">
        <v>4</v>
      </c>
      <c r="Z4" s="143" t="str">
        <f t="array" ref="Z4">IF(INDEX($A$2:$W$112,Y4,MATCH(calculator!$N$2,veryBigTable!$C$1:$Y$1,0))&gt;=INDEX($A$2:$W$112,3,MATCH(calculator!$N$2,veryBigTable!$C$1:$Y$1,0)),$A5,"")</f>
        <v>AssassinCartuja</v>
      </c>
      <c r="AA4" s="178">
        <f t="array" ref="AA4">INDEX($A$2:$W$112,Y4,MATCH(calculator!$N$2,veryBigTable!$C$1:$Y$1,0))</f>
        <v>5</v>
      </c>
    </row>
    <row r="5" spans="1:38">
      <c r="A5" s="143" t="s">
        <v>114</v>
      </c>
      <c r="B5" s="143">
        <v>5</v>
      </c>
      <c r="C5" s="143">
        <v>-1</v>
      </c>
      <c r="D5" s="143">
        <v>0</v>
      </c>
      <c r="E5" s="143">
        <v>3</v>
      </c>
      <c r="F5" s="143">
        <v>2</v>
      </c>
      <c r="G5" s="143">
        <v>-5</v>
      </c>
      <c r="H5" s="143">
        <v>6</v>
      </c>
      <c r="I5" s="143">
        <v>5</v>
      </c>
      <c r="J5" s="143">
        <v>3</v>
      </c>
      <c r="K5" s="143">
        <v>2</v>
      </c>
      <c r="L5" s="143">
        <v>5</v>
      </c>
      <c r="M5" s="143">
        <v>5</v>
      </c>
      <c r="N5" s="143">
        <v>0</v>
      </c>
      <c r="O5" s="143">
        <v>-1</v>
      </c>
      <c r="P5" s="143">
        <v>3</v>
      </c>
      <c r="Q5" s="143">
        <v>7</v>
      </c>
      <c r="R5" s="143">
        <v>2</v>
      </c>
      <c r="S5" s="143">
        <v>0</v>
      </c>
      <c r="T5" s="143">
        <v>-5</v>
      </c>
      <c r="U5" s="143">
        <v>6</v>
      </c>
      <c r="V5" s="143">
        <v>-1</v>
      </c>
      <c r="W5" s="143">
        <v>3</v>
      </c>
      <c r="Y5" s="1">
        <v>5</v>
      </c>
      <c r="Z5" s="143" t="str">
        <f t="array" ref="Z5">IF(INDEX($A$2:$W$112,Y5,MATCH(calculator!$N$2,veryBigTable!$C$1:$Y$1,0))&gt;=INDEX($A$2:$W$112,3,MATCH(calculator!$N$2,veryBigTable!$C$1:$Y$1,0)),$A6,"")</f>
        <v>AuxiliaryLots</v>
      </c>
      <c r="AA5" s="178">
        <f t="array" ref="AA5">INDEX($A$2:$W$112,Y5,MATCH(calculator!$N$2,veryBigTable!$C$1:$Y$1,0))</f>
        <v>5</v>
      </c>
    </row>
    <row r="6" spans="1:38">
      <c r="A6" s="143" t="s">
        <v>151</v>
      </c>
      <c r="B6" s="143">
        <v>4</v>
      </c>
      <c r="C6" s="143">
        <v>0</v>
      </c>
      <c r="D6" s="143">
        <v>-4</v>
      </c>
      <c r="E6" s="143">
        <v>5</v>
      </c>
      <c r="F6" s="143">
        <v>-1</v>
      </c>
      <c r="G6" s="143">
        <v>-3</v>
      </c>
      <c r="H6" s="143">
        <v>2</v>
      </c>
      <c r="I6" s="143">
        <v>4</v>
      </c>
      <c r="J6" s="143">
        <v>3</v>
      </c>
      <c r="K6" s="143">
        <v>-4</v>
      </c>
      <c r="L6" s="143">
        <v>5</v>
      </c>
      <c r="M6" s="143">
        <v>5</v>
      </c>
      <c r="N6" s="143">
        <v>3</v>
      </c>
      <c r="O6" s="143">
        <v>2</v>
      </c>
      <c r="P6" s="143">
        <v>2</v>
      </c>
      <c r="Q6" s="143">
        <v>6</v>
      </c>
      <c r="R6" s="143">
        <v>3</v>
      </c>
      <c r="S6" s="143">
        <v>0</v>
      </c>
      <c r="T6" s="143">
        <v>-1</v>
      </c>
      <c r="U6" s="143">
        <v>4</v>
      </c>
      <c r="V6" s="143">
        <v>-2</v>
      </c>
      <c r="W6" s="143">
        <v>2</v>
      </c>
      <c r="Y6" s="1">
        <v>6</v>
      </c>
      <c r="Z6" s="143" t="str">
        <f t="array" ref="Z6">IF(INDEX($A$2:$W$112,Y6,MATCH(calculator!$N$2,veryBigTable!$C$1:$Y$1,0))&gt;=INDEX($A$2:$W$112,3,MATCH(calculator!$N$2,veryBigTable!$C$1:$Y$1,0)),$A7,"")</f>
        <v>Cartuja</v>
      </c>
      <c r="AA6" s="178">
        <f t="array" ref="AA6">INDEX($A$2:$W$112,Y6,MATCH(calculator!$N$2,veryBigTable!$C$1:$Y$1,0))</f>
        <v>5</v>
      </c>
    </row>
    <row r="7" spans="1:38">
      <c r="A7" s="143" t="s">
        <v>179</v>
      </c>
      <c r="B7" s="143">
        <v>7</v>
      </c>
      <c r="C7" s="143">
        <v>-6</v>
      </c>
      <c r="D7" s="143">
        <v>-2</v>
      </c>
      <c r="E7" s="143">
        <v>6</v>
      </c>
      <c r="F7" s="143">
        <v>0</v>
      </c>
      <c r="G7" s="143">
        <v>-4</v>
      </c>
      <c r="H7" s="143">
        <v>4</v>
      </c>
      <c r="I7" s="143">
        <v>4</v>
      </c>
      <c r="J7" s="143">
        <v>2</v>
      </c>
      <c r="K7" s="143">
        <v>-2</v>
      </c>
      <c r="L7" s="143">
        <v>5</v>
      </c>
      <c r="M7" s="143">
        <v>7</v>
      </c>
      <c r="N7" s="143">
        <v>0</v>
      </c>
      <c r="O7" s="143">
        <v>-2</v>
      </c>
      <c r="P7" s="143">
        <v>1</v>
      </c>
      <c r="Q7" s="143">
        <v>5</v>
      </c>
      <c r="R7" s="143">
        <v>2</v>
      </c>
      <c r="S7" s="143">
        <v>-3</v>
      </c>
      <c r="T7" s="143">
        <v>-2</v>
      </c>
      <c r="U7" s="143">
        <v>8</v>
      </c>
      <c r="V7" s="143">
        <v>-4</v>
      </c>
      <c r="W7" s="143">
        <v>0</v>
      </c>
      <c r="Y7" s="1">
        <v>7</v>
      </c>
      <c r="Z7" s="143" t="str">
        <f t="array" ref="Z7">IF(INDEX($A$2:$W$112,Y7,MATCH(calculator!$N$2,veryBigTable!$C$1:$Y$1,0))&gt;=INDEX($A$2:$W$112,3,MATCH(calculator!$N$2,veryBigTable!$C$1:$Y$1,0)),$A8,"")</f>
        <v>Charlotte</v>
      </c>
      <c r="AA7" s="178">
        <f t="array" ref="AA7">INDEX($A$2:$W$112,Y7,MATCH(calculator!$N$2,veryBigTable!$C$1:$Y$1,0))</f>
        <v>5</v>
      </c>
    </row>
    <row r="8" spans="1:38">
      <c r="A8" s="143" t="s">
        <v>169</v>
      </c>
      <c r="B8" s="143">
        <v>5</v>
      </c>
      <c r="C8" s="143">
        <v>-4</v>
      </c>
      <c r="D8" s="143">
        <v>-5</v>
      </c>
      <c r="E8" s="143">
        <v>6</v>
      </c>
      <c r="F8" s="143">
        <v>-5</v>
      </c>
      <c r="G8" s="143">
        <v>0</v>
      </c>
      <c r="H8" s="143">
        <v>5</v>
      </c>
      <c r="I8" s="143">
        <v>2</v>
      </c>
      <c r="J8" s="143">
        <v>5</v>
      </c>
      <c r="K8" s="143">
        <v>-3</v>
      </c>
      <c r="L8" s="143">
        <v>5</v>
      </c>
      <c r="M8" s="143">
        <v>0</v>
      </c>
      <c r="N8" s="143">
        <v>8</v>
      </c>
      <c r="O8" s="143">
        <v>0</v>
      </c>
      <c r="P8" s="143">
        <v>0</v>
      </c>
      <c r="Q8" s="143">
        <v>3</v>
      </c>
      <c r="R8" s="143">
        <v>8</v>
      </c>
      <c r="S8" s="143">
        <v>3</v>
      </c>
      <c r="T8" s="143">
        <v>-6</v>
      </c>
      <c r="U8" s="143">
        <v>3</v>
      </c>
      <c r="V8" s="143">
        <v>-4</v>
      </c>
      <c r="W8" s="143">
        <v>2</v>
      </c>
      <c r="Y8" s="1">
        <v>8</v>
      </c>
      <c r="Z8" s="143" t="str">
        <f t="array" ref="Z8">IF(INDEX($A$2:$W$112,Y8,MATCH(calculator!$N$2,veryBigTable!$C$1:$Y$1,0))&gt;=INDEX($A$2:$W$112,3,MATCH(calculator!$N$2,veryBigTable!$C$1:$Y$1,0)),$A9,"")</f>
        <v>Diene</v>
      </c>
      <c r="AA8" s="178">
        <f t="array" ref="AA8">INDEX($A$2:$W$112,Y8,MATCH(calculator!$N$2,veryBigTable!$C$1:$Y$1,0))</f>
        <v>5</v>
      </c>
    </row>
    <row r="9" spans="1:38">
      <c r="A9" s="143" t="s">
        <v>30</v>
      </c>
      <c r="B9" s="143">
        <v>7</v>
      </c>
      <c r="C9" s="143">
        <v>0</v>
      </c>
      <c r="D9" s="143">
        <v>-3</v>
      </c>
      <c r="E9" s="143">
        <v>6</v>
      </c>
      <c r="F9" s="143">
        <v>3</v>
      </c>
      <c r="G9" s="143">
        <v>-6</v>
      </c>
      <c r="H9" s="143">
        <v>3</v>
      </c>
      <c r="I9" s="143">
        <v>5</v>
      </c>
      <c r="J9" s="143">
        <v>1</v>
      </c>
      <c r="K9" s="143">
        <v>0</v>
      </c>
      <c r="L9" s="143">
        <v>5</v>
      </c>
      <c r="M9" s="143">
        <v>4</v>
      </c>
      <c r="N9" s="143">
        <v>-3</v>
      </c>
      <c r="O9" s="143">
        <v>-2</v>
      </c>
      <c r="P9" s="143">
        <v>1</v>
      </c>
      <c r="Q9" s="143">
        <v>5</v>
      </c>
      <c r="R9" s="143">
        <v>4</v>
      </c>
      <c r="S9" s="143">
        <v>-4</v>
      </c>
      <c r="T9" s="143">
        <v>-3</v>
      </c>
      <c r="U9" s="143">
        <v>9</v>
      </c>
      <c r="V9" s="143">
        <v>-2</v>
      </c>
      <c r="W9" s="143">
        <v>2</v>
      </c>
      <c r="Y9" s="1">
        <v>9</v>
      </c>
      <c r="Z9" s="143" t="str">
        <f t="array" ref="Z9">IF(INDEX($A$2:$W$112,Y9,MATCH(calculator!$N$2,veryBigTable!$C$1:$Y$1,0))&gt;=INDEX($A$2:$W$112,3,MATCH(calculator!$N$2,veryBigTable!$C$1:$Y$1,0)),$A10,"")</f>
        <v>Elson</v>
      </c>
      <c r="AA9" s="178">
        <f t="array" ref="AA9">INDEX($A$2:$W$112,Y9,MATCH(calculator!$N$2,veryBigTable!$C$1:$Y$1,0))</f>
        <v>5</v>
      </c>
    </row>
    <row r="10" spans="1:38">
      <c r="A10" s="143" t="s">
        <v>157</v>
      </c>
      <c r="B10" s="143">
        <v>8</v>
      </c>
      <c r="C10" s="143">
        <v>0</v>
      </c>
      <c r="D10" s="143">
        <v>1</v>
      </c>
      <c r="E10" s="143">
        <v>6</v>
      </c>
      <c r="F10" s="143">
        <v>-2</v>
      </c>
      <c r="G10" s="143">
        <v>-4</v>
      </c>
      <c r="H10" s="143">
        <v>6</v>
      </c>
      <c r="I10" s="143">
        <v>4</v>
      </c>
      <c r="J10" s="143">
        <v>0</v>
      </c>
      <c r="K10" s="143">
        <v>4</v>
      </c>
      <c r="L10" s="143">
        <v>5</v>
      </c>
      <c r="M10" s="143">
        <v>5</v>
      </c>
      <c r="N10" s="143">
        <v>-2</v>
      </c>
      <c r="O10" s="143">
        <v>-3</v>
      </c>
      <c r="P10" s="143">
        <v>3</v>
      </c>
      <c r="Q10" s="143">
        <v>5</v>
      </c>
      <c r="R10" s="143">
        <v>2</v>
      </c>
      <c r="S10" s="143">
        <v>-1</v>
      </c>
      <c r="T10" s="143">
        <v>-6</v>
      </c>
      <c r="U10" s="143">
        <v>5</v>
      </c>
      <c r="V10" s="143">
        <v>-5</v>
      </c>
      <c r="W10" s="143">
        <v>0</v>
      </c>
      <c r="Y10" s="1">
        <v>10</v>
      </c>
      <c r="Z10" s="143" t="str">
        <f t="array" ref="Z10">IF(INDEX($A$2:$W$112,Y10,MATCH(calculator!$N$2,veryBigTable!$C$1:$Y$1,0))&gt;=INDEX($A$2:$W$112,3,MATCH(calculator!$N$2,veryBigTable!$C$1:$Y$1,0)),$A11,"")</f>
        <v>GeneralPurrgis</v>
      </c>
      <c r="AA10" s="178">
        <f t="array" ref="AA10">INDEX($A$2:$W$112,Y10,MATCH(calculator!$N$2,veryBigTable!$C$1:$Y$1,0))</f>
        <v>5</v>
      </c>
    </row>
    <row r="11" spans="1:38">
      <c r="A11" s="143" t="s">
        <v>154</v>
      </c>
      <c r="B11" s="143">
        <v>7</v>
      </c>
      <c r="C11" s="143">
        <v>-6</v>
      </c>
      <c r="D11" s="143">
        <v>-2</v>
      </c>
      <c r="E11" s="143">
        <v>6</v>
      </c>
      <c r="F11" s="143">
        <v>0</v>
      </c>
      <c r="G11" s="143">
        <v>-4</v>
      </c>
      <c r="H11" s="143">
        <v>4</v>
      </c>
      <c r="I11" s="143">
        <v>4</v>
      </c>
      <c r="J11" s="143">
        <v>2</v>
      </c>
      <c r="K11" s="143">
        <v>-2</v>
      </c>
      <c r="L11" s="143">
        <v>5</v>
      </c>
      <c r="M11" s="143">
        <v>7</v>
      </c>
      <c r="N11" s="143">
        <v>0</v>
      </c>
      <c r="O11" s="143">
        <v>-2</v>
      </c>
      <c r="P11" s="143">
        <v>1</v>
      </c>
      <c r="Q11" s="143">
        <v>5</v>
      </c>
      <c r="R11" s="143">
        <v>2</v>
      </c>
      <c r="S11" s="143">
        <v>3</v>
      </c>
      <c r="T11" s="143">
        <v>-2</v>
      </c>
      <c r="U11" s="143">
        <v>8</v>
      </c>
      <c r="V11" s="143">
        <v>-4</v>
      </c>
      <c r="W11" s="143">
        <v>0</v>
      </c>
      <c r="Y11" s="1">
        <v>11</v>
      </c>
      <c r="Z11" s="143" t="str">
        <f t="array" ref="Z11">IF(INDEX($A$2:$W$112,Y11,MATCH(calculator!$N$2,veryBigTable!$C$1:$Y$1,0))&gt;=INDEX($A$2:$W$112,3,MATCH(calculator!$N$2,veryBigTable!$C$1:$Y$1,0)),$A12,"")</f>
        <v>Hurado</v>
      </c>
      <c r="AA11" s="178">
        <f t="array" ref="AA11">INDEX($A$2:$W$112,Y11,MATCH(calculator!$N$2,veryBigTable!$C$1:$Y$1,0))</f>
        <v>5</v>
      </c>
    </row>
    <row r="12" spans="1:38">
      <c r="A12" s="143" t="s">
        <v>67</v>
      </c>
      <c r="B12" s="143">
        <v>5</v>
      </c>
      <c r="C12" s="143">
        <v>-1</v>
      </c>
      <c r="D12" s="143">
        <v>0</v>
      </c>
      <c r="E12" s="143">
        <v>3</v>
      </c>
      <c r="F12" s="143">
        <v>2</v>
      </c>
      <c r="G12" s="143">
        <v>-5</v>
      </c>
      <c r="H12" s="143">
        <v>6</v>
      </c>
      <c r="I12" s="143">
        <v>5</v>
      </c>
      <c r="J12" s="143">
        <v>3</v>
      </c>
      <c r="K12" s="143">
        <v>2</v>
      </c>
      <c r="L12" s="143">
        <v>5</v>
      </c>
      <c r="M12" s="143">
        <v>5</v>
      </c>
      <c r="N12" s="143">
        <v>0</v>
      </c>
      <c r="O12" s="143">
        <v>-1</v>
      </c>
      <c r="P12" s="143">
        <v>3</v>
      </c>
      <c r="Q12" s="143">
        <v>7</v>
      </c>
      <c r="R12" s="143">
        <v>2</v>
      </c>
      <c r="S12" s="143">
        <v>0</v>
      </c>
      <c r="T12" s="143">
        <v>5</v>
      </c>
      <c r="U12" s="143">
        <v>6</v>
      </c>
      <c r="V12" s="143">
        <v>-1</v>
      </c>
      <c r="W12" s="143">
        <v>3</v>
      </c>
      <c r="Y12" s="1">
        <v>12</v>
      </c>
      <c r="Z12" s="143" t="str">
        <f t="array" ref="Z12">IF(INDEX($A$2:$W$112,Y12,MATCH(calculator!$N$2,veryBigTable!$C$1:$Y$1,0))&gt;=INDEX($A$2:$W$112,3,MATCH(calculator!$N$2,veryBigTable!$C$1:$Y$1,0)),$A13,"")</f>
        <v>Ken</v>
      </c>
      <c r="AA12" s="178">
        <f t="array" ref="AA12">INDEX($A$2:$W$112,Y12,MATCH(calculator!$N$2,veryBigTable!$C$1:$Y$1,0))</f>
        <v>5</v>
      </c>
    </row>
    <row r="13" spans="1:38">
      <c r="A13" s="143" t="s">
        <v>94</v>
      </c>
      <c r="B13" s="143">
        <v>4</v>
      </c>
      <c r="C13" s="143">
        <v>0</v>
      </c>
      <c r="D13" s="143">
        <v>0</v>
      </c>
      <c r="E13" s="143">
        <v>6</v>
      </c>
      <c r="F13" s="143">
        <v>-3</v>
      </c>
      <c r="G13" s="143">
        <v>-5</v>
      </c>
      <c r="H13" s="143">
        <v>4</v>
      </c>
      <c r="I13" s="143">
        <v>4</v>
      </c>
      <c r="J13" s="143">
        <v>3</v>
      </c>
      <c r="K13" s="143">
        <v>0</v>
      </c>
      <c r="L13" s="143">
        <v>5</v>
      </c>
      <c r="M13" s="143">
        <v>6</v>
      </c>
      <c r="N13" s="143">
        <v>6</v>
      </c>
      <c r="O13" s="143">
        <v>5</v>
      </c>
      <c r="P13" s="143">
        <v>3</v>
      </c>
      <c r="Q13" s="143">
        <v>6</v>
      </c>
      <c r="R13" s="143">
        <v>4</v>
      </c>
      <c r="S13" s="143">
        <v>1</v>
      </c>
      <c r="T13" s="143">
        <v>-3</v>
      </c>
      <c r="U13" s="143">
        <v>1</v>
      </c>
      <c r="V13" s="143">
        <v>1</v>
      </c>
      <c r="W13" s="143">
        <v>2</v>
      </c>
      <c r="Y13" s="1">
        <v>13</v>
      </c>
      <c r="Z13" s="143" t="str">
        <f t="array" ref="Z13">IF(INDEX($A$2:$W$112,Y13,MATCH(calculator!$N$2,veryBigTable!$C$1:$Y$1,0))&gt;=INDEX($A$2:$W$112,3,MATCH(calculator!$N$2,veryBigTable!$C$1:$Y$1,0)),$A14,"")</f>
        <v>Leo</v>
      </c>
      <c r="AA13" s="178">
        <f t="array" ref="AA13">INDEX($A$2:$W$112,Y13,MATCH(calculator!$N$2,veryBigTable!$C$1:$Y$1,0))</f>
        <v>5</v>
      </c>
    </row>
    <row r="14" spans="1:38">
      <c r="A14" s="143" t="s">
        <v>45</v>
      </c>
      <c r="B14" s="143">
        <v>4</v>
      </c>
      <c r="C14" s="143">
        <v>0</v>
      </c>
      <c r="D14" s="143">
        <v>0</v>
      </c>
      <c r="E14" s="143">
        <v>6</v>
      </c>
      <c r="F14" s="143">
        <v>-3</v>
      </c>
      <c r="G14" s="143">
        <v>-5</v>
      </c>
      <c r="H14" s="143">
        <v>0</v>
      </c>
      <c r="I14" s="143">
        <v>4</v>
      </c>
      <c r="J14" s="143">
        <v>3</v>
      </c>
      <c r="K14" s="143">
        <v>0</v>
      </c>
      <c r="L14" s="143">
        <v>5</v>
      </c>
      <c r="M14" s="143">
        <v>6</v>
      </c>
      <c r="N14" s="143">
        <v>6</v>
      </c>
      <c r="O14" s="143">
        <v>5</v>
      </c>
      <c r="P14" s="143">
        <v>3</v>
      </c>
      <c r="Q14" s="143">
        <v>6</v>
      </c>
      <c r="R14" s="143">
        <v>4</v>
      </c>
      <c r="S14" s="143">
        <v>1</v>
      </c>
      <c r="T14" s="143">
        <v>-3</v>
      </c>
      <c r="U14" s="143">
        <v>1</v>
      </c>
      <c r="V14" s="143">
        <v>1</v>
      </c>
      <c r="W14" s="143">
        <v>2</v>
      </c>
      <c r="Y14" s="1">
        <v>14</v>
      </c>
      <c r="Z14" s="143" t="str">
        <f t="array" ref="Z14">IF(INDEX($A$2:$W$112,Y14,MATCH(calculator!$N$2,veryBigTable!$C$1:$Y$1,0))&gt;=INDEX($A$2:$W$112,3,MATCH(calculator!$N$2,veryBigTable!$C$1:$Y$1,0)),$A15,"")</f>
        <v>Maya</v>
      </c>
      <c r="AA14" s="178">
        <f t="array" ref="AA14">INDEX($A$2:$W$112,Y14,MATCH(calculator!$N$2,veryBigTable!$C$1:$Y$1,0))</f>
        <v>5</v>
      </c>
    </row>
    <row r="15" spans="1:38">
      <c r="A15" s="143" t="s">
        <v>135</v>
      </c>
      <c r="B15" s="143">
        <v>4</v>
      </c>
      <c r="C15" s="143">
        <v>-1</v>
      </c>
      <c r="D15" s="143">
        <v>1</v>
      </c>
      <c r="E15" s="143">
        <v>6</v>
      </c>
      <c r="F15" s="143">
        <v>-1</v>
      </c>
      <c r="G15" s="143">
        <v>-1</v>
      </c>
      <c r="H15" s="143">
        <v>4</v>
      </c>
      <c r="I15" s="143">
        <v>3</v>
      </c>
      <c r="J15" s="143">
        <v>3</v>
      </c>
      <c r="K15" s="143">
        <v>-1</v>
      </c>
      <c r="L15" s="143">
        <v>5</v>
      </c>
      <c r="M15" s="143">
        <v>8</v>
      </c>
      <c r="N15" s="143">
        <v>6</v>
      </c>
      <c r="O15" s="143">
        <v>3</v>
      </c>
      <c r="P15" s="143">
        <v>2</v>
      </c>
      <c r="Q15" s="143">
        <v>5</v>
      </c>
      <c r="R15" s="143">
        <v>2</v>
      </c>
      <c r="S15" s="143">
        <v>-1</v>
      </c>
      <c r="T15" s="143">
        <v>1</v>
      </c>
      <c r="U15" s="143">
        <v>1</v>
      </c>
      <c r="V15" s="143">
        <v>0</v>
      </c>
      <c r="W15" s="143">
        <v>0</v>
      </c>
      <c r="Y15" s="1">
        <v>15</v>
      </c>
      <c r="Z15" s="143" t="str">
        <f t="array" ref="Z15">IF(INDEX($A$2:$W$112,Y15,MATCH(calculator!$N$2,veryBigTable!$C$1:$Y$1,0))&gt;=INDEX($A$2:$W$112,3,MATCH(calculator!$N$2,veryBigTable!$C$1:$Y$1,0)),$A16,"")</f>
        <v>Roozid</v>
      </c>
      <c r="AA15" s="178">
        <f t="array" ref="AA15">INDEX($A$2:$W$112,Y15,MATCH(calculator!$N$2,veryBigTable!$C$1:$Y$1,0))</f>
        <v>5</v>
      </c>
    </row>
    <row r="16" spans="1:38">
      <c r="A16" s="143" t="s">
        <v>167</v>
      </c>
      <c r="B16" s="143">
        <v>5</v>
      </c>
      <c r="C16" s="143">
        <v>-1</v>
      </c>
      <c r="D16" s="143">
        <v>0</v>
      </c>
      <c r="E16" s="143">
        <v>3</v>
      </c>
      <c r="F16" s="143">
        <v>2</v>
      </c>
      <c r="G16" s="143">
        <v>5</v>
      </c>
      <c r="H16" s="143">
        <v>6</v>
      </c>
      <c r="I16" s="143">
        <v>5</v>
      </c>
      <c r="J16" s="143">
        <v>3</v>
      </c>
      <c r="K16" s="143">
        <v>2</v>
      </c>
      <c r="L16" s="143">
        <v>5</v>
      </c>
      <c r="M16" s="143">
        <v>5</v>
      </c>
      <c r="N16" s="143">
        <v>0</v>
      </c>
      <c r="O16" s="143">
        <v>-1</v>
      </c>
      <c r="P16" s="143">
        <v>3</v>
      </c>
      <c r="Q16" s="143">
        <v>7</v>
      </c>
      <c r="R16" s="143">
        <v>2</v>
      </c>
      <c r="S16" s="143">
        <v>0</v>
      </c>
      <c r="T16" s="143">
        <v>-5</v>
      </c>
      <c r="U16" s="143">
        <v>6</v>
      </c>
      <c r="V16" s="143">
        <v>-1</v>
      </c>
      <c r="W16" s="143">
        <v>3</v>
      </c>
    </row>
    <row r="17" spans="1:23">
      <c r="A17" s="143" t="s">
        <v>116</v>
      </c>
      <c r="B17" s="143">
        <v>5</v>
      </c>
      <c r="C17" s="143">
        <v>-4</v>
      </c>
      <c r="D17" s="143">
        <v>-5</v>
      </c>
      <c r="E17" s="143">
        <v>6</v>
      </c>
      <c r="F17" s="143">
        <v>-5</v>
      </c>
      <c r="G17" s="143">
        <v>0</v>
      </c>
      <c r="H17" s="143">
        <v>5</v>
      </c>
      <c r="I17" s="143">
        <v>2</v>
      </c>
      <c r="J17" s="143">
        <v>5</v>
      </c>
      <c r="K17" s="143">
        <v>-3</v>
      </c>
      <c r="L17" s="143">
        <v>5</v>
      </c>
      <c r="M17" s="143">
        <v>0</v>
      </c>
      <c r="N17" s="143">
        <v>8</v>
      </c>
      <c r="O17" s="143">
        <v>0</v>
      </c>
      <c r="P17" s="143">
        <v>0</v>
      </c>
      <c r="Q17" s="143">
        <v>3</v>
      </c>
      <c r="R17" s="143">
        <v>8</v>
      </c>
      <c r="S17" s="143">
        <v>3</v>
      </c>
      <c r="T17" s="143">
        <v>-6</v>
      </c>
      <c r="U17" s="143">
        <v>3</v>
      </c>
      <c r="V17" s="143">
        <v>-4</v>
      </c>
      <c r="W17" s="143">
        <v>2</v>
      </c>
    </row>
    <row r="18" spans="1:23">
      <c r="A18" s="143" t="s">
        <v>141</v>
      </c>
      <c r="B18" s="143">
        <v>5</v>
      </c>
      <c r="C18" s="143">
        <v>-1</v>
      </c>
      <c r="D18" s="143">
        <v>0</v>
      </c>
      <c r="E18" s="143">
        <v>3</v>
      </c>
      <c r="F18" s="143">
        <v>2</v>
      </c>
      <c r="G18" s="143">
        <v>-5</v>
      </c>
      <c r="H18" s="143">
        <v>6</v>
      </c>
      <c r="I18" s="143">
        <v>5</v>
      </c>
      <c r="J18" s="143">
        <v>3</v>
      </c>
      <c r="K18" s="143">
        <v>2</v>
      </c>
      <c r="L18" s="143">
        <v>5</v>
      </c>
      <c r="M18" s="143">
        <v>5</v>
      </c>
      <c r="N18" s="143">
        <v>0</v>
      </c>
      <c r="O18" s="143">
        <v>-1</v>
      </c>
      <c r="P18" s="143">
        <v>3</v>
      </c>
      <c r="Q18" s="143">
        <v>7</v>
      </c>
      <c r="R18" s="143">
        <v>2</v>
      </c>
      <c r="S18" s="143">
        <v>0</v>
      </c>
      <c r="T18" s="143">
        <v>-5</v>
      </c>
      <c r="U18" s="143">
        <v>6</v>
      </c>
      <c r="V18" s="143">
        <v>-1</v>
      </c>
      <c r="W18" s="143">
        <v>3</v>
      </c>
    </row>
    <row r="19" spans="1:23">
      <c r="A19" s="143" t="s">
        <v>96</v>
      </c>
      <c r="B19" s="143">
        <v>5</v>
      </c>
      <c r="C19" s="143">
        <v>-1</v>
      </c>
      <c r="D19" s="143">
        <v>0</v>
      </c>
      <c r="E19" s="143">
        <v>3</v>
      </c>
      <c r="F19" s="143">
        <v>2</v>
      </c>
      <c r="G19" s="143">
        <v>-5</v>
      </c>
      <c r="H19" s="143">
        <v>6</v>
      </c>
      <c r="I19" s="143">
        <v>5</v>
      </c>
      <c r="J19" s="143">
        <v>3</v>
      </c>
      <c r="K19" s="143">
        <v>2</v>
      </c>
      <c r="L19" s="143">
        <v>5</v>
      </c>
      <c r="M19" s="143">
        <v>5</v>
      </c>
      <c r="N19" s="143">
        <v>0</v>
      </c>
      <c r="O19" s="143">
        <v>-1</v>
      </c>
      <c r="P19" s="143">
        <v>3</v>
      </c>
      <c r="Q19" s="143">
        <v>7</v>
      </c>
      <c r="R19" s="143">
        <v>2</v>
      </c>
      <c r="S19" s="143">
        <v>0</v>
      </c>
      <c r="T19" s="143">
        <v>-5</v>
      </c>
      <c r="U19" s="143">
        <v>6</v>
      </c>
      <c r="V19" s="143">
        <v>-1</v>
      </c>
      <c r="W19" s="143">
        <v>1</v>
      </c>
    </row>
    <row r="20" spans="1:23">
      <c r="A20" s="143" t="s">
        <v>153</v>
      </c>
      <c r="B20" s="143">
        <v>4</v>
      </c>
      <c r="C20" s="143">
        <v>0</v>
      </c>
      <c r="D20" s="143">
        <v>0</v>
      </c>
      <c r="E20" s="143">
        <v>6</v>
      </c>
      <c r="F20" s="143">
        <v>-3</v>
      </c>
      <c r="G20" s="143">
        <v>-5</v>
      </c>
      <c r="H20" s="143">
        <v>4</v>
      </c>
      <c r="I20" s="143">
        <v>4</v>
      </c>
      <c r="J20" s="143">
        <v>3</v>
      </c>
      <c r="K20" s="143">
        <v>0</v>
      </c>
      <c r="L20" s="143">
        <v>5</v>
      </c>
      <c r="M20" s="143">
        <v>6</v>
      </c>
      <c r="N20" s="143">
        <v>6</v>
      </c>
      <c r="O20" s="143">
        <v>5</v>
      </c>
      <c r="P20" s="143">
        <v>3</v>
      </c>
      <c r="Q20" s="143">
        <v>6</v>
      </c>
      <c r="R20" s="143">
        <v>4</v>
      </c>
      <c r="S20" s="143">
        <v>1</v>
      </c>
      <c r="T20" s="143">
        <v>-3</v>
      </c>
      <c r="U20" s="143">
        <v>1</v>
      </c>
      <c r="V20" s="143">
        <v>1</v>
      </c>
      <c r="W20" s="143">
        <v>2</v>
      </c>
    </row>
    <row r="21" spans="1:23">
      <c r="A21" s="143" t="s">
        <v>162</v>
      </c>
      <c r="B21" s="143">
        <v>4</v>
      </c>
      <c r="C21" s="143">
        <v>-4</v>
      </c>
      <c r="D21" s="143">
        <v>-3</v>
      </c>
      <c r="E21" s="143">
        <v>6</v>
      </c>
      <c r="F21" s="143">
        <v>-4</v>
      </c>
      <c r="G21" s="143">
        <v>-6</v>
      </c>
      <c r="H21" s="143">
        <v>2</v>
      </c>
      <c r="I21" s="143">
        <v>3</v>
      </c>
      <c r="J21" s="143">
        <v>4</v>
      </c>
      <c r="K21" s="143">
        <v>-5</v>
      </c>
      <c r="L21" s="143">
        <v>5</v>
      </c>
      <c r="M21" s="143">
        <v>8</v>
      </c>
      <c r="N21" s="143">
        <v>6</v>
      </c>
      <c r="O21" s="143">
        <v>2</v>
      </c>
      <c r="P21" s="143">
        <v>1</v>
      </c>
      <c r="Q21" s="143">
        <v>5</v>
      </c>
      <c r="R21" s="143">
        <v>4</v>
      </c>
      <c r="S21" s="143">
        <v>-2</v>
      </c>
      <c r="T21" s="143">
        <v>-2</v>
      </c>
      <c r="U21" s="143">
        <v>6</v>
      </c>
      <c r="V21" s="143">
        <v>-3</v>
      </c>
      <c r="W21" s="143">
        <v>2</v>
      </c>
    </row>
    <row r="22" spans="1:23">
      <c r="A22" s="143" t="s">
        <v>181</v>
      </c>
      <c r="B22" s="143">
        <v>7</v>
      </c>
      <c r="C22" s="143">
        <v>-6</v>
      </c>
      <c r="D22" s="143">
        <v>-2</v>
      </c>
      <c r="E22" s="143">
        <v>6</v>
      </c>
      <c r="F22" s="143">
        <v>0</v>
      </c>
      <c r="G22" s="143">
        <v>-4</v>
      </c>
      <c r="H22" s="143">
        <v>4</v>
      </c>
      <c r="I22" s="143">
        <v>4</v>
      </c>
      <c r="J22" s="143">
        <v>2</v>
      </c>
      <c r="K22" s="143">
        <v>-2</v>
      </c>
      <c r="L22" s="143">
        <v>5</v>
      </c>
      <c r="M22" s="143">
        <v>7</v>
      </c>
      <c r="N22" s="143">
        <v>0</v>
      </c>
      <c r="O22" s="143">
        <v>-2</v>
      </c>
      <c r="P22" s="143">
        <v>1</v>
      </c>
      <c r="Q22" s="143">
        <v>5</v>
      </c>
      <c r="R22" s="143">
        <v>2</v>
      </c>
      <c r="S22" s="143">
        <v>-3</v>
      </c>
      <c r="T22" s="143">
        <v>-2</v>
      </c>
      <c r="U22" s="143">
        <v>8</v>
      </c>
      <c r="V22" s="143">
        <v>-4</v>
      </c>
      <c r="W22" s="143">
        <v>0</v>
      </c>
    </row>
    <row r="23" spans="1:23">
      <c r="A23" s="143" t="s">
        <v>163</v>
      </c>
      <c r="B23" s="143">
        <v>4</v>
      </c>
      <c r="C23" s="143">
        <v>-4</v>
      </c>
      <c r="D23" s="143">
        <v>-3</v>
      </c>
      <c r="E23" s="143">
        <v>6</v>
      </c>
      <c r="F23" s="143">
        <v>-4</v>
      </c>
      <c r="G23" s="143">
        <v>-6</v>
      </c>
      <c r="H23" s="143">
        <v>2</v>
      </c>
      <c r="I23" s="143">
        <v>3</v>
      </c>
      <c r="J23" s="143">
        <v>4</v>
      </c>
      <c r="K23" s="143">
        <v>-5</v>
      </c>
      <c r="L23" s="143">
        <v>5</v>
      </c>
      <c r="M23" s="143">
        <v>8</v>
      </c>
      <c r="N23" s="143">
        <v>6</v>
      </c>
      <c r="O23" s="143">
        <v>2</v>
      </c>
      <c r="P23" s="143">
        <v>1</v>
      </c>
      <c r="Q23" s="143">
        <v>5</v>
      </c>
      <c r="R23" s="143">
        <v>4</v>
      </c>
      <c r="S23" s="143">
        <v>-2</v>
      </c>
      <c r="T23" s="143">
        <v>-2</v>
      </c>
      <c r="U23" s="143">
        <v>6</v>
      </c>
      <c r="V23" s="143">
        <v>-3</v>
      </c>
      <c r="W23" s="143">
        <v>2</v>
      </c>
    </row>
    <row r="24" spans="1:23">
      <c r="A24" s="143" t="s">
        <v>115</v>
      </c>
      <c r="B24" s="143">
        <v>5</v>
      </c>
      <c r="C24" s="143">
        <v>-1</v>
      </c>
      <c r="D24" s="143">
        <v>0</v>
      </c>
      <c r="E24" s="143">
        <v>3</v>
      </c>
      <c r="F24" s="143">
        <v>2</v>
      </c>
      <c r="G24" s="143">
        <v>-5</v>
      </c>
      <c r="H24" s="143">
        <v>6</v>
      </c>
      <c r="I24" s="143">
        <v>5</v>
      </c>
      <c r="J24" s="143">
        <v>3</v>
      </c>
      <c r="K24" s="143">
        <v>2</v>
      </c>
      <c r="L24" s="143">
        <v>5</v>
      </c>
      <c r="M24" s="143">
        <v>5</v>
      </c>
      <c r="N24" s="143">
        <v>0</v>
      </c>
      <c r="O24" s="143">
        <v>-1</v>
      </c>
      <c r="P24" s="143">
        <v>3</v>
      </c>
      <c r="Q24" s="143">
        <v>7</v>
      </c>
      <c r="R24" s="143">
        <v>2</v>
      </c>
      <c r="S24" s="143">
        <v>0</v>
      </c>
      <c r="T24" s="143">
        <v>-5</v>
      </c>
      <c r="U24" s="143">
        <v>6</v>
      </c>
      <c r="V24" s="143">
        <v>-1</v>
      </c>
      <c r="W24" s="143">
        <v>3</v>
      </c>
    </row>
    <row r="25" spans="1:23">
      <c r="A25" s="143" t="s">
        <v>137</v>
      </c>
      <c r="B25" s="143">
        <v>0</v>
      </c>
      <c r="C25" s="143">
        <v>2</v>
      </c>
      <c r="D25" s="143">
        <v>-2</v>
      </c>
      <c r="E25" s="143">
        <v>1</v>
      </c>
      <c r="F25" s="143">
        <v>-5</v>
      </c>
      <c r="G25" s="143">
        <v>-2</v>
      </c>
      <c r="H25" s="143">
        <v>3</v>
      </c>
      <c r="I25" s="143">
        <v>5</v>
      </c>
      <c r="J25" s="143">
        <v>4</v>
      </c>
      <c r="K25" s="143">
        <v>-2</v>
      </c>
      <c r="L25" s="143">
        <v>4</v>
      </c>
      <c r="M25" s="143">
        <v>6</v>
      </c>
      <c r="N25" s="143">
        <v>5</v>
      </c>
      <c r="O25" s="143">
        <v>2</v>
      </c>
      <c r="P25" s="143">
        <v>2</v>
      </c>
      <c r="Q25" s="143">
        <v>4</v>
      </c>
      <c r="R25" s="143">
        <v>7</v>
      </c>
      <c r="S25" s="143">
        <v>2</v>
      </c>
      <c r="T25" s="143">
        <v>-3</v>
      </c>
      <c r="U25" s="143">
        <v>2</v>
      </c>
      <c r="V25" s="143">
        <v>1</v>
      </c>
      <c r="W25" s="143">
        <v>3</v>
      </c>
    </row>
    <row r="26" spans="1:23">
      <c r="A26" s="143" t="s">
        <v>150</v>
      </c>
      <c r="B26" s="181">
        <v>2</v>
      </c>
      <c r="C26" s="181">
        <v>1</v>
      </c>
      <c r="D26" s="181">
        <v>-2</v>
      </c>
      <c r="E26" s="181">
        <v>4</v>
      </c>
      <c r="F26" s="181">
        <v>2</v>
      </c>
      <c r="G26" s="181">
        <v>-4</v>
      </c>
      <c r="H26" s="181">
        <v>4</v>
      </c>
      <c r="I26" s="181">
        <v>4</v>
      </c>
      <c r="J26" s="181">
        <v>8</v>
      </c>
      <c r="K26" s="181">
        <v>2</v>
      </c>
      <c r="L26" s="181">
        <v>4</v>
      </c>
      <c r="M26" s="181">
        <v>4</v>
      </c>
      <c r="N26" s="181">
        <v>4</v>
      </c>
      <c r="O26" s="181">
        <v>-10</v>
      </c>
      <c r="P26" s="181">
        <v>2</v>
      </c>
      <c r="Q26" s="181">
        <v>4</v>
      </c>
      <c r="R26" s="181">
        <v>4</v>
      </c>
      <c r="S26" s="181">
        <v>-2</v>
      </c>
      <c r="T26" s="181">
        <v>-4</v>
      </c>
      <c r="U26" s="181">
        <v>4</v>
      </c>
      <c r="V26" s="181">
        <v>4</v>
      </c>
      <c r="W26" s="181">
        <v>0</v>
      </c>
    </row>
    <row r="27" spans="1:23">
      <c r="A27" s="143" t="s">
        <v>139</v>
      </c>
      <c r="B27" s="143">
        <v>0</v>
      </c>
      <c r="C27" s="143">
        <v>2</v>
      </c>
      <c r="D27" s="143">
        <v>-2</v>
      </c>
      <c r="E27" s="143">
        <v>1</v>
      </c>
      <c r="F27" s="143">
        <v>-5</v>
      </c>
      <c r="G27" s="143">
        <v>-2</v>
      </c>
      <c r="H27" s="143">
        <v>3</v>
      </c>
      <c r="I27" s="143">
        <v>5</v>
      </c>
      <c r="J27" s="143">
        <v>4</v>
      </c>
      <c r="K27" s="143">
        <v>-2</v>
      </c>
      <c r="L27" s="143">
        <v>4</v>
      </c>
      <c r="M27" s="143">
        <v>6</v>
      </c>
      <c r="N27" s="143">
        <v>5</v>
      </c>
      <c r="O27" s="143">
        <v>2</v>
      </c>
      <c r="P27" s="143">
        <v>2</v>
      </c>
      <c r="Q27" s="143">
        <v>4</v>
      </c>
      <c r="R27" s="143">
        <v>7</v>
      </c>
      <c r="S27" s="143">
        <v>2</v>
      </c>
      <c r="T27" s="143">
        <v>-3</v>
      </c>
      <c r="U27" s="143">
        <v>2</v>
      </c>
      <c r="V27" s="143">
        <v>1</v>
      </c>
      <c r="W27" s="143">
        <v>3</v>
      </c>
    </row>
    <row r="28" spans="1:23">
      <c r="A28" s="143" t="s">
        <v>49</v>
      </c>
      <c r="B28" s="143">
        <v>2</v>
      </c>
      <c r="C28" s="143">
        <v>1</v>
      </c>
      <c r="D28" s="143">
        <v>-2</v>
      </c>
      <c r="E28" s="143">
        <v>4</v>
      </c>
      <c r="F28" s="143">
        <v>2</v>
      </c>
      <c r="G28" s="143">
        <v>-4</v>
      </c>
      <c r="H28" s="143">
        <v>4</v>
      </c>
      <c r="I28" s="143">
        <v>4</v>
      </c>
      <c r="J28" s="143">
        <v>8</v>
      </c>
      <c r="K28" s="143">
        <v>2</v>
      </c>
      <c r="L28" s="143">
        <v>4</v>
      </c>
      <c r="M28" s="143">
        <v>4</v>
      </c>
      <c r="N28" s="143">
        <v>4</v>
      </c>
      <c r="O28" s="143">
        <v>-10</v>
      </c>
      <c r="P28" s="143">
        <v>2</v>
      </c>
      <c r="Q28" s="143">
        <v>4</v>
      </c>
      <c r="R28" s="143">
        <v>4</v>
      </c>
      <c r="S28" s="143">
        <v>-2</v>
      </c>
      <c r="T28" s="143">
        <v>-4</v>
      </c>
      <c r="U28" s="143">
        <v>4</v>
      </c>
      <c r="V28" s="143">
        <v>4</v>
      </c>
      <c r="W28" s="143">
        <v>0</v>
      </c>
    </row>
    <row r="29" spans="1:23">
      <c r="A29" s="143" t="s">
        <v>80</v>
      </c>
      <c r="B29" s="143">
        <v>4</v>
      </c>
      <c r="C29" s="143">
        <v>4</v>
      </c>
      <c r="D29" s="143">
        <v>0</v>
      </c>
      <c r="E29" s="143">
        <v>6</v>
      </c>
      <c r="F29" s="143">
        <v>2</v>
      </c>
      <c r="G29" s="143">
        <v>-3</v>
      </c>
      <c r="H29" s="143">
        <v>3</v>
      </c>
      <c r="I29" s="143">
        <v>4</v>
      </c>
      <c r="J29" s="143">
        <v>2</v>
      </c>
      <c r="K29" s="143">
        <v>1</v>
      </c>
      <c r="L29" s="143">
        <v>4</v>
      </c>
      <c r="M29" s="143">
        <v>5</v>
      </c>
      <c r="N29" s="143">
        <v>3</v>
      </c>
      <c r="O29" s="143">
        <v>3</v>
      </c>
      <c r="P29" s="143">
        <v>2</v>
      </c>
      <c r="Q29" s="143">
        <v>5</v>
      </c>
      <c r="R29" s="143">
        <v>4</v>
      </c>
      <c r="S29" s="143">
        <v>-2</v>
      </c>
      <c r="T29" s="143">
        <v>0</v>
      </c>
      <c r="U29" s="143">
        <v>2</v>
      </c>
      <c r="V29" s="143">
        <v>2</v>
      </c>
      <c r="W29" s="143">
        <v>2</v>
      </c>
    </row>
    <row r="30" spans="1:23">
      <c r="A30" s="143" t="s">
        <v>156</v>
      </c>
      <c r="B30" s="143">
        <v>4</v>
      </c>
      <c r="C30" s="143">
        <v>0</v>
      </c>
      <c r="D30" s="143">
        <v>-3</v>
      </c>
      <c r="E30" s="143">
        <v>6</v>
      </c>
      <c r="F30" s="143">
        <v>0</v>
      </c>
      <c r="G30" s="143">
        <v>-4</v>
      </c>
      <c r="H30" s="143">
        <v>1</v>
      </c>
      <c r="I30" s="143">
        <v>3</v>
      </c>
      <c r="J30" s="143">
        <v>3</v>
      </c>
      <c r="K30" s="143">
        <v>-4</v>
      </c>
      <c r="L30" s="143">
        <v>4</v>
      </c>
      <c r="M30" s="143">
        <v>7</v>
      </c>
      <c r="N30" s="143">
        <v>3</v>
      </c>
      <c r="O30" s="143">
        <v>0</v>
      </c>
      <c r="P30" s="143">
        <v>0</v>
      </c>
      <c r="Q30" s="143">
        <v>4</v>
      </c>
      <c r="R30" s="143">
        <v>4</v>
      </c>
      <c r="S30" s="143">
        <v>-5</v>
      </c>
      <c r="T30" s="143">
        <v>1</v>
      </c>
      <c r="U30" s="143">
        <v>7</v>
      </c>
      <c r="V30" s="143">
        <v>-2</v>
      </c>
      <c r="W30" s="143">
        <v>2</v>
      </c>
    </row>
    <row r="31" spans="1:23">
      <c r="A31" s="143" t="s">
        <v>122</v>
      </c>
      <c r="B31" s="143">
        <v>5</v>
      </c>
      <c r="C31" s="143">
        <v>4</v>
      </c>
      <c r="D31" s="143">
        <v>0</v>
      </c>
      <c r="E31" s="143">
        <v>5</v>
      </c>
      <c r="F31" s="143">
        <v>-1</v>
      </c>
      <c r="G31" s="143">
        <v>1</v>
      </c>
      <c r="H31" s="143">
        <v>4</v>
      </c>
      <c r="I31" s="143">
        <v>3</v>
      </c>
      <c r="J31" s="143">
        <v>1</v>
      </c>
      <c r="K31" s="143">
        <v>1</v>
      </c>
      <c r="L31" s="143">
        <v>4</v>
      </c>
      <c r="M31" s="143">
        <v>5</v>
      </c>
      <c r="N31" s="143">
        <v>1</v>
      </c>
      <c r="O31" s="143">
        <v>-1</v>
      </c>
      <c r="P31" s="143">
        <v>3</v>
      </c>
      <c r="Q31" s="143">
        <v>5</v>
      </c>
      <c r="R31" s="143">
        <v>5</v>
      </c>
      <c r="S31" s="143">
        <v>0</v>
      </c>
      <c r="T31" s="143">
        <v>-1</v>
      </c>
      <c r="U31" s="143">
        <v>1</v>
      </c>
      <c r="V31" s="143">
        <v>-3</v>
      </c>
      <c r="W31" s="143">
        <v>0</v>
      </c>
    </row>
    <row r="32" spans="1:23">
      <c r="A32" s="143" t="s">
        <v>66</v>
      </c>
      <c r="B32" s="143">
        <v>3</v>
      </c>
      <c r="C32" s="143">
        <v>-3</v>
      </c>
      <c r="D32" s="143">
        <v>-1</v>
      </c>
      <c r="E32" s="143">
        <v>6</v>
      </c>
      <c r="F32" s="143">
        <v>-2</v>
      </c>
      <c r="G32" s="143">
        <v>-3</v>
      </c>
      <c r="H32" s="143">
        <v>4</v>
      </c>
      <c r="I32" s="143">
        <v>3</v>
      </c>
      <c r="J32" s="143">
        <v>2</v>
      </c>
      <c r="K32" s="143">
        <v>-2</v>
      </c>
      <c r="L32" s="143">
        <v>4</v>
      </c>
      <c r="M32" s="143">
        <v>5</v>
      </c>
      <c r="N32" s="143">
        <v>3</v>
      </c>
      <c r="O32" s="143">
        <v>-2</v>
      </c>
      <c r="P32" s="143">
        <v>1</v>
      </c>
      <c r="Q32" s="143">
        <v>4</v>
      </c>
      <c r="R32" s="143">
        <v>1</v>
      </c>
      <c r="S32" s="143">
        <v>-2</v>
      </c>
      <c r="T32" s="143">
        <v>1</v>
      </c>
      <c r="U32" s="143">
        <v>6</v>
      </c>
      <c r="V32" s="143">
        <v>-5</v>
      </c>
      <c r="W32" s="143">
        <v>1</v>
      </c>
    </row>
    <row r="33" spans="1:23">
      <c r="A33" s="143" t="s">
        <v>71</v>
      </c>
      <c r="B33" s="143">
        <v>4</v>
      </c>
      <c r="C33" s="143">
        <v>2</v>
      </c>
      <c r="D33" s="143">
        <v>0</v>
      </c>
      <c r="E33" s="143">
        <v>5</v>
      </c>
      <c r="F33" s="143">
        <v>2</v>
      </c>
      <c r="G33" s="143">
        <v>2</v>
      </c>
      <c r="H33" s="143">
        <v>4</v>
      </c>
      <c r="I33" s="143">
        <v>4</v>
      </c>
      <c r="J33" s="143">
        <v>2</v>
      </c>
      <c r="K33" s="143">
        <v>0</v>
      </c>
      <c r="L33" s="143">
        <v>4</v>
      </c>
      <c r="M33" s="143">
        <v>5</v>
      </c>
      <c r="N33" s="143">
        <v>3</v>
      </c>
      <c r="O33" s="143">
        <v>3</v>
      </c>
      <c r="P33" s="143">
        <v>3</v>
      </c>
      <c r="Q33" s="143">
        <v>6</v>
      </c>
      <c r="R33" s="143">
        <v>1</v>
      </c>
      <c r="S33" s="143">
        <v>1</v>
      </c>
      <c r="T33" s="143">
        <v>2</v>
      </c>
      <c r="U33" s="143">
        <v>-1</v>
      </c>
      <c r="V33" s="143">
        <v>2</v>
      </c>
      <c r="W33" s="143">
        <v>0</v>
      </c>
    </row>
    <row r="34" spans="1:23">
      <c r="A34" s="143" t="s">
        <v>100</v>
      </c>
      <c r="B34" s="143">
        <v>1</v>
      </c>
      <c r="C34" s="143">
        <v>3</v>
      </c>
      <c r="D34" s="143">
        <v>0</v>
      </c>
      <c r="E34" s="143">
        <v>2</v>
      </c>
      <c r="F34" s="143">
        <v>2</v>
      </c>
      <c r="G34" s="143">
        <v>-4</v>
      </c>
      <c r="H34" s="143">
        <v>5</v>
      </c>
      <c r="I34" s="143">
        <v>4</v>
      </c>
      <c r="J34" s="143">
        <v>7</v>
      </c>
      <c r="K34" s="143">
        <v>2</v>
      </c>
      <c r="L34" s="143">
        <v>4</v>
      </c>
      <c r="M34" s="143">
        <v>5</v>
      </c>
      <c r="N34" s="143">
        <v>5</v>
      </c>
      <c r="O34" s="143">
        <v>-4</v>
      </c>
      <c r="P34" s="143">
        <v>3</v>
      </c>
      <c r="Q34" s="143">
        <v>6</v>
      </c>
      <c r="R34" s="143">
        <v>3</v>
      </c>
      <c r="S34" s="143">
        <v>0</v>
      </c>
      <c r="T34" s="143">
        <v>-4</v>
      </c>
      <c r="U34" s="143">
        <v>3</v>
      </c>
      <c r="V34" s="143">
        <v>3</v>
      </c>
      <c r="W34" s="143">
        <v>3</v>
      </c>
    </row>
    <row r="35" spans="1:23">
      <c r="A35" s="143" t="s">
        <v>188</v>
      </c>
      <c r="B35" s="143">
        <v>4</v>
      </c>
      <c r="C35" s="143">
        <v>3</v>
      </c>
      <c r="D35" s="143">
        <v>2</v>
      </c>
      <c r="E35" s="143">
        <v>6</v>
      </c>
      <c r="F35" s="143">
        <v>-4</v>
      </c>
      <c r="G35" s="143">
        <v>-3</v>
      </c>
      <c r="H35" s="143">
        <v>6</v>
      </c>
      <c r="I35" s="143">
        <v>3</v>
      </c>
      <c r="J35" s="143">
        <v>0</v>
      </c>
      <c r="K35" s="143">
        <v>4</v>
      </c>
      <c r="L35" s="143">
        <v>4</v>
      </c>
      <c r="M35" s="143">
        <v>3</v>
      </c>
      <c r="N35" s="143">
        <v>1</v>
      </c>
      <c r="O35" s="143">
        <v>-3</v>
      </c>
      <c r="P35" s="143">
        <v>3</v>
      </c>
      <c r="Q35" s="143">
        <v>4</v>
      </c>
      <c r="R35" s="143">
        <v>1</v>
      </c>
      <c r="S35" s="143">
        <v>0</v>
      </c>
      <c r="T35" s="143">
        <v>-3</v>
      </c>
      <c r="U35" s="143">
        <v>3</v>
      </c>
      <c r="V35" s="143">
        <v>-6</v>
      </c>
      <c r="W35" s="143">
        <v>1</v>
      </c>
    </row>
    <row r="36" spans="1:23">
      <c r="A36" s="143" t="s">
        <v>209</v>
      </c>
      <c r="B36" s="143">
        <v>2</v>
      </c>
      <c r="C36" s="143">
        <v>3</v>
      </c>
      <c r="D36" s="143">
        <v>0</v>
      </c>
      <c r="E36" s="143">
        <v>2</v>
      </c>
      <c r="F36" s="143">
        <v>2</v>
      </c>
      <c r="G36" s="143">
        <v>-4</v>
      </c>
      <c r="H36" s="143">
        <v>5</v>
      </c>
      <c r="I36" s="143">
        <v>4</v>
      </c>
      <c r="J36" s="143">
        <v>7</v>
      </c>
      <c r="K36" s="143">
        <v>2</v>
      </c>
      <c r="L36" s="143">
        <v>4</v>
      </c>
      <c r="M36" s="143">
        <v>5</v>
      </c>
      <c r="N36" s="143">
        <v>5</v>
      </c>
      <c r="O36" s="143">
        <v>-4</v>
      </c>
      <c r="P36" s="143">
        <v>3</v>
      </c>
      <c r="Q36" s="143">
        <v>6</v>
      </c>
      <c r="R36" s="143">
        <v>3</v>
      </c>
      <c r="S36" s="143">
        <v>-2</v>
      </c>
      <c r="T36" s="143">
        <v>-4</v>
      </c>
      <c r="U36" s="143">
        <v>3</v>
      </c>
      <c r="V36" s="143">
        <v>3</v>
      </c>
      <c r="W36" s="143">
        <v>3</v>
      </c>
    </row>
    <row r="37" spans="1:23">
      <c r="A37" s="143" t="s">
        <v>202</v>
      </c>
      <c r="B37" s="143">
        <v>4</v>
      </c>
      <c r="C37" s="143">
        <v>3</v>
      </c>
      <c r="D37" s="143">
        <v>1</v>
      </c>
      <c r="E37" s="143">
        <v>5</v>
      </c>
      <c r="F37" s="143">
        <v>-2</v>
      </c>
      <c r="G37" s="143">
        <v>-3</v>
      </c>
      <c r="H37" s="143">
        <v>5</v>
      </c>
      <c r="I37" s="143">
        <v>3</v>
      </c>
      <c r="J37" s="143">
        <v>4</v>
      </c>
      <c r="K37" s="143">
        <v>4</v>
      </c>
      <c r="L37" s="143">
        <v>4</v>
      </c>
      <c r="M37" s="143">
        <v>5</v>
      </c>
      <c r="N37" s="143">
        <v>3</v>
      </c>
      <c r="O37" s="143">
        <v>-6</v>
      </c>
      <c r="P37" s="143">
        <v>3</v>
      </c>
      <c r="Q37" s="143">
        <v>4</v>
      </c>
      <c r="R37" s="143">
        <v>3</v>
      </c>
      <c r="S37" s="143">
        <v>-1</v>
      </c>
      <c r="T37" s="143">
        <v>-5</v>
      </c>
      <c r="U37" s="143">
        <v>2</v>
      </c>
      <c r="V37" s="143">
        <v>-1</v>
      </c>
      <c r="W37" s="143">
        <v>0</v>
      </c>
    </row>
    <row r="38" spans="1:23">
      <c r="A38" s="143" t="s">
        <v>149</v>
      </c>
      <c r="B38" s="143">
        <v>4</v>
      </c>
      <c r="C38" s="143">
        <v>4</v>
      </c>
      <c r="D38" s="143">
        <v>1</v>
      </c>
      <c r="E38" s="143">
        <v>5</v>
      </c>
      <c r="F38" s="143">
        <v>-2</v>
      </c>
      <c r="G38" s="143">
        <v>-3</v>
      </c>
      <c r="H38" s="143">
        <v>5</v>
      </c>
      <c r="I38" s="143">
        <v>3</v>
      </c>
      <c r="J38" s="143">
        <v>4</v>
      </c>
      <c r="K38" s="143">
        <v>4</v>
      </c>
      <c r="L38" s="143">
        <v>4</v>
      </c>
      <c r="M38" s="143">
        <v>5</v>
      </c>
      <c r="N38" s="143">
        <v>3</v>
      </c>
      <c r="O38" s="143">
        <v>-6</v>
      </c>
      <c r="P38" s="143">
        <v>3</v>
      </c>
      <c r="Q38" s="143">
        <v>4</v>
      </c>
      <c r="R38" s="143">
        <v>3</v>
      </c>
      <c r="S38" s="143">
        <v>-1</v>
      </c>
      <c r="T38" s="143">
        <v>-5</v>
      </c>
      <c r="U38" s="143">
        <v>2</v>
      </c>
      <c r="V38" s="143">
        <v>-1</v>
      </c>
      <c r="W38" s="143">
        <v>0</v>
      </c>
    </row>
    <row r="39" spans="1:23">
      <c r="A39" s="143" t="s">
        <v>24</v>
      </c>
      <c r="B39" s="143">
        <v>2</v>
      </c>
      <c r="C39" s="143">
        <v>3</v>
      </c>
      <c r="D39" s="143">
        <v>3</v>
      </c>
      <c r="E39" s="143">
        <v>3</v>
      </c>
      <c r="F39" s="143">
        <v>1</v>
      </c>
      <c r="G39" s="143">
        <v>-2</v>
      </c>
      <c r="H39" s="143">
        <v>6</v>
      </c>
      <c r="I39" s="143">
        <v>4</v>
      </c>
      <c r="J39" s="143">
        <v>4</v>
      </c>
      <c r="K39" s="143">
        <v>3</v>
      </c>
      <c r="L39" s="143">
        <v>4</v>
      </c>
      <c r="M39" s="143">
        <v>6</v>
      </c>
      <c r="N39" s="143">
        <v>6</v>
      </c>
      <c r="O39" s="143">
        <v>4</v>
      </c>
      <c r="P39" s="143">
        <v>4</v>
      </c>
      <c r="Q39" s="143">
        <v>7</v>
      </c>
      <c r="R39" s="143">
        <v>2</v>
      </c>
      <c r="S39" s="143">
        <v>2</v>
      </c>
      <c r="T39" s="143">
        <v>-2</v>
      </c>
      <c r="U39" s="143">
        <v>-1</v>
      </c>
      <c r="V39" s="143">
        <v>3</v>
      </c>
      <c r="W39" s="143">
        <v>3</v>
      </c>
    </row>
    <row r="40" spans="1:23">
      <c r="A40" s="143" t="s">
        <v>37</v>
      </c>
      <c r="B40" s="143">
        <v>5</v>
      </c>
      <c r="C40" s="143">
        <v>4</v>
      </c>
      <c r="D40" s="143">
        <v>0</v>
      </c>
      <c r="E40" s="143">
        <v>6</v>
      </c>
      <c r="F40" s="143">
        <v>2</v>
      </c>
      <c r="G40" s="143">
        <v>2</v>
      </c>
      <c r="H40" s="143">
        <v>5</v>
      </c>
      <c r="I40" s="143">
        <v>4</v>
      </c>
      <c r="J40" s="143">
        <v>4</v>
      </c>
      <c r="K40" s="143">
        <v>2</v>
      </c>
      <c r="L40" s="143">
        <v>3</v>
      </c>
      <c r="M40" s="143">
        <v>6</v>
      </c>
      <c r="N40" s="143">
        <v>6</v>
      </c>
      <c r="O40" s="143">
        <v>0</v>
      </c>
      <c r="P40" s="143">
        <v>5</v>
      </c>
      <c r="Q40" s="143">
        <v>5</v>
      </c>
      <c r="R40" s="143">
        <v>1</v>
      </c>
      <c r="S40" s="143">
        <v>-1</v>
      </c>
      <c r="T40" s="143">
        <v>-2</v>
      </c>
      <c r="U40" s="143">
        <v>-1</v>
      </c>
      <c r="V40" s="143">
        <v>4</v>
      </c>
      <c r="W40" s="143">
        <v>1</v>
      </c>
    </row>
    <row r="41" spans="1:23">
      <c r="A41" s="143" t="s">
        <v>58</v>
      </c>
      <c r="B41" s="143">
        <v>0</v>
      </c>
      <c r="C41" s="143">
        <v>4</v>
      </c>
      <c r="D41" s="143">
        <v>2</v>
      </c>
      <c r="E41" s="143">
        <v>1</v>
      </c>
      <c r="F41" s="143">
        <v>-2</v>
      </c>
      <c r="G41" s="143">
        <v>3</v>
      </c>
      <c r="H41" s="143">
        <v>5</v>
      </c>
      <c r="I41" s="143">
        <v>5</v>
      </c>
      <c r="J41" s="143">
        <v>3</v>
      </c>
      <c r="K41" s="143">
        <v>2</v>
      </c>
      <c r="L41" s="143">
        <v>3</v>
      </c>
      <c r="M41" s="143">
        <v>6</v>
      </c>
      <c r="N41" s="143">
        <v>5</v>
      </c>
      <c r="O41" s="143">
        <v>3</v>
      </c>
      <c r="P41" s="143">
        <v>3</v>
      </c>
      <c r="Q41" s="143">
        <v>4</v>
      </c>
      <c r="R41" s="143">
        <v>5</v>
      </c>
      <c r="S41" s="143">
        <v>3</v>
      </c>
      <c r="T41" s="143">
        <v>0</v>
      </c>
      <c r="U41" s="143">
        <v>-3</v>
      </c>
      <c r="V41" s="143">
        <v>4</v>
      </c>
      <c r="W41" s="143">
        <v>1</v>
      </c>
    </row>
    <row r="42" spans="1:23">
      <c r="A42" s="143" t="s">
        <v>98</v>
      </c>
      <c r="B42" s="143">
        <v>0</v>
      </c>
      <c r="C42" s="143">
        <v>4</v>
      </c>
      <c r="D42" s="143">
        <v>-2</v>
      </c>
      <c r="E42" s="143">
        <v>6</v>
      </c>
      <c r="F42" s="143">
        <v>0</v>
      </c>
      <c r="G42" s="143">
        <v>5</v>
      </c>
      <c r="H42" s="143">
        <v>3</v>
      </c>
      <c r="I42" s="143">
        <v>5</v>
      </c>
      <c r="J42" s="143">
        <v>3</v>
      </c>
      <c r="K42" s="143">
        <v>-2</v>
      </c>
      <c r="L42" s="143">
        <v>3</v>
      </c>
      <c r="M42" s="143">
        <v>5</v>
      </c>
      <c r="N42" s="143">
        <v>2</v>
      </c>
      <c r="O42" s="143">
        <v>0</v>
      </c>
      <c r="P42" s="143">
        <v>2</v>
      </c>
      <c r="Q42" s="143">
        <v>4</v>
      </c>
      <c r="R42" s="143">
        <v>4</v>
      </c>
      <c r="S42" s="143">
        <v>2</v>
      </c>
      <c r="T42" s="143">
        <v>2</v>
      </c>
      <c r="U42" s="143">
        <v>0</v>
      </c>
      <c r="V42" s="143">
        <v>2</v>
      </c>
      <c r="W42" s="143">
        <v>1</v>
      </c>
    </row>
    <row r="43" spans="1:23">
      <c r="A43" s="143" t="s">
        <v>197</v>
      </c>
      <c r="B43" s="143">
        <v>5</v>
      </c>
      <c r="C43" s="143">
        <v>-3</v>
      </c>
      <c r="D43" s="143">
        <v>-1</v>
      </c>
      <c r="E43" s="143">
        <v>3</v>
      </c>
      <c r="F43" s="143">
        <v>1</v>
      </c>
      <c r="G43" s="143">
        <v>-3</v>
      </c>
      <c r="H43" s="143">
        <v>4</v>
      </c>
      <c r="I43" s="143">
        <v>3</v>
      </c>
      <c r="J43" s="143">
        <v>4</v>
      </c>
      <c r="K43" s="143">
        <v>1</v>
      </c>
      <c r="L43" s="143">
        <v>3</v>
      </c>
      <c r="M43" s="143">
        <v>2</v>
      </c>
      <c r="N43" s="143">
        <v>-2</v>
      </c>
      <c r="O43" s="143">
        <v>-4</v>
      </c>
      <c r="P43" s="143">
        <v>2</v>
      </c>
      <c r="Q43" s="143">
        <v>4</v>
      </c>
      <c r="R43" s="143">
        <v>1</v>
      </c>
      <c r="S43" s="143">
        <v>-1</v>
      </c>
      <c r="T43" s="143">
        <v>-3</v>
      </c>
      <c r="U43" s="143">
        <v>5</v>
      </c>
      <c r="V43" s="143">
        <v>-2</v>
      </c>
      <c r="W43" s="143">
        <v>1</v>
      </c>
    </row>
    <row r="44" spans="1:23">
      <c r="A44" s="143" t="s">
        <v>62</v>
      </c>
      <c r="B44" s="143">
        <v>0</v>
      </c>
      <c r="C44" s="143">
        <v>4</v>
      </c>
      <c r="D44" s="143">
        <v>2</v>
      </c>
      <c r="E44" s="143">
        <v>1</v>
      </c>
      <c r="F44" s="143">
        <v>-2</v>
      </c>
      <c r="G44" s="143">
        <v>3</v>
      </c>
      <c r="H44" s="143">
        <v>5</v>
      </c>
      <c r="I44" s="143">
        <v>5</v>
      </c>
      <c r="J44" s="143">
        <v>3</v>
      </c>
      <c r="K44" s="143">
        <v>2</v>
      </c>
      <c r="L44" s="143">
        <v>3</v>
      </c>
      <c r="M44" s="143">
        <v>6</v>
      </c>
      <c r="N44" s="143">
        <v>5</v>
      </c>
      <c r="O44" s="143">
        <v>3</v>
      </c>
      <c r="P44" s="143">
        <v>3</v>
      </c>
      <c r="Q44" s="143">
        <v>4</v>
      </c>
      <c r="R44" s="143">
        <v>5</v>
      </c>
      <c r="S44" s="143">
        <v>3</v>
      </c>
      <c r="T44" s="143">
        <v>0</v>
      </c>
      <c r="U44" s="143">
        <v>-3</v>
      </c>
      <c r="V44" s="143">
        <v>4</v>
      </c>
      <c r="W44" s="143">
        <v>1</v>
      </c>
    </row>
    <row r="45" spans="1:23">
      <c r="A45" s="143" t="s">
        <v>108</v>
      </c>
      <c r="B45" s="143">
        <v>0</v>
      </c>
      <c r="C45" s="143">
        <v>6</v>
      </c>
      <c r="D45" s="143">
        <v>2</v>
      </c>
      <c r="E45" s="143">
        <v>1</v>
      </c>
      <c r="F45" s="143">
        <v>0</v>
      </c>
      <c r="G45" s="143">
        <v>0</v>
      </c>
      <c r="H45" s="143">
        <v>2</v>
      </c>
      <c r="I45" s="143">
        <v>5</v>
      </c>
      <c r="J45" s="143">
        <v>3</v>
      </c>
      <c r="K45" s="143">
        <v>-1</v>
      </c>
      <c r="L45" s="143">
        <v>3</v>
      </c>
      <c r="M45" s="143">
        <v>5</v>
      </c>
      <c r="N45" s="143">
        <v>2</v>
      </c>
      <c r="O45" s="143">
        <v>0</v>
      </c>
      <c r="P45" s="143">
        <v>1</v>
      </c>
      <c r="Q45" s="143">
        <v>3</v>
      </c>
      <c r="R45" s="143">
        <v>7</v>
      </c>
      <c r="S45" s="143">
        <v>-1</v>
      </c>
      <c r="T45" s="143">
        <v>0</v>
      </c>
      <c r="U45" s="143">
        <v>3</v>
      </c>
      <c r="V45" s="143">
        <v>2</v>
      </c>
      <c r="W45" s="143">
        <v>3</v>
      </c>
    </row>
    <row r="46" spans="1:23">
      <c r="A46" s="143" t="s">
        <v>147</v>
      </c>
      <c r="B46" s="143">
        <v>0</v>
      </c>
      <c r="C46" s="143">
        <v>0</v>
      </c>
      <c r="D46" s="143">
        <v>-1</v>
      </c>
      <c r="E46" s="143">
        <v>1</v>
      </c>
      <c r="F46" s="143">
        <v>-3</v>
      </c>
      <c r="G46" s="143">
        <v>2</v>
      </c>
      <c r="H46" s="143">
        <v>3</v>
      </c>
      <c r="I46" s="143">
        <v>4</v>
      </c>
      <c r="J46" s="143">
        <v>4</v>
      </c>
      <c r="K46" s="143">
        <v>-3</v>
      </c>
      <c r="L46" s="143">
        <v>3</v>
      </c>
      <c r="M46" s="143">
        <v>8</v>
      </c>
      <c r="N46" s="143">
        <v>5</v>
      </c>
      <c r="O46" s="143">
        <v>0</v>
      </c>
      <c r="P46" s="143">
        <v>1</v>
      </c>
      <c r="Q46" s="143">
        <v>3</v>
      </c>
      <c r="R46" s="143">
        <v>5</v>
      </c>
      <c r="S46" s="143">
        <v>0</v>
      </c>
      <c r="T46" s="143">
        <v>1</v>
      </c>
      <c r="U46" s="143">
        <v>2</v>
      </c>
      <c r="V46" s="143">
        <v>0</v>
      </c>
      <c r="W46" s="143">
        <v>1</v>
      </c>
    </row>
    <row r="47" spans="1:23">
      <c r="A47" s="143" t="s">
        <v>132</v>
      </c>
      <c r="B47" s="143">
        <v>-1</v>
      </c>
      <c r="C47" s="143">
        <v>3</v>
      </c>
      <c r="D47" s="143">
        <v>-1</v>
      </c>
      <c r="E47" s="143">
        <v>0</v>
      </c>
      <c r="F47" s="143">
        <v>-1</v>
      </c>
      <c r="G47" s="143">
        <v>1</v>
      </c>
      <c r="H47" s="143">
        <v>4</v>
      </c>
      <c r="I47" s="143">
        <v>5</v>
      </c>
      <c r="J47" s="143">
        <v>6</v>
      </c>
      <c r="K47" s="143">
        <v>1</v>
      </c>
      <c r="L47" s="143">
        <v>3</v>
      </c>
      <c r="M47" s="143">
        <v>5</v>
      </c>
      <c r="N47" s="143">
        <v>4</v>
      </c>
      <c r="O47" s="143">
        <v>-5</v>
      </c>
      <c r="P47" s="143">
        <v>2</v>
      </c>
      <c r="Q47" s="143">
        <v>3</v>
      </c>
      <c r="R47" s="143">
        <v>6</v>
      </c>
      <c r="S47" s="143">
        <v>1</v>
      </c>
      <c r="T47" s="143">
        <v>-2</v>
      </c>
      <c r="U47" s="143">
        <v>1</v>
      </c>
      <c r="V47" s="143">
        <v>4</v>
      </c>
      <c r="W47" s="143">
        <v>1</v>
      </c>
    </row>
    <row r="48" spans="1:23">
      <c r="A48" s="143" t="s">
        <v>210</v>
      </c>
      <c r="B48" s="143">
        <v>-2</v>
      </c>
      <c r="C48" s="143">
        <v>2</v>
      </c>
      <c r="D48" s="143">
        <v>1</v>
      </c>
      <c r="E48" s="143">
        <v>2</v>
      </c>
      <c r="F48" s="143">
        <v>-5</v>
      </c>
      <c r="G48" s="143">
        <v>6</v>
      </c>
      <c r="H48" s="143">
        <v>-2</v>
      </c>
      <c r="I48" s="143">
        <v>2</v>
      </c>
      <c r="J48" s="143">
        <v>-2</v>
      </c>
      <c r="K48" s="143">
        <v>-6</v>
      </c>
      <c r="L48" s="143">
        <v>3</v>
      </c>
      <c r="M48" s="143">
        <v>-1</v>
      </c>
      <c r="N48" s="143">
        <v>-1</v>
      </c>
      <c r="O48" s="143">
        <v>-2</v>
      </c>
      <c r="P48" s="143">
        <v>2</v>
      </c>
      <c r="Q48" s="143">
        <v>4</v>
      </c>
      <c r="R48" s="143">
        <v>-3</v>
      </c>
      <c r="S48" s="143">
        <v>7</v>
      </c>
      <c r="T48" s="143">
        <v>0</v>
      </c>
      <c r="U48" s="143">
        <v>1</v>
      </c>
      <c r="V48" s="143">
        <v>-1</v>
      </c>
      <c r="W48" s="143">
        <v>2</v>
      </c>
    </row>
    <row r="49" spans="1:23">
      <c r="A49" s="143" t="s">
        <v>31</v>
      </c>
      <c r="B49" s="143">
        <v>3</v>
      </c>
      <c r="C49" s="143">
        <v>0</v>
      </c>
      <c r="D49" s="143">
        <v>4</v>
      </c>
      <c r="E49" s="143">
        <v>4</v>
      </c>
      <c r="F49" s="143">
        <v>1</v>
      </c>
      <c r="G49" s="143">
        <v>1</v>
      </c>
      <c r="H49" s="143">
        <v>5</v>
      </c>
      <c r="I49" s="143">
        <v>6</v>
      </c>
      <c r="J49" s="143">
        <v>2</v>
      </c>
      <c r="K49" s="143">
        <v>3</v>
      </c>
      <c r="L49" s="143">
        <v>3</v>
      </c>
      <c r="M49" s="143">
        <v>4</v>
      </c>
      <c r="N49" s="143">
        <v>3</v>
      </c>
      <c r="O49" s="143">
        <v>4</v>
      </c>
      <c r="P49" s="143">
        <v>7</v>
      </c>
      <c r="Q49" s="143">
        <v>4</v>
      </c>
      <c r="R49" s="143">
        <v>4</v>
      </c>
      <c r="S49" s="143">
        <v>2</v>
      </c>
      <c r="T49" s="143">
        <v>-1</v>
      </c>
      <c r="U49" s="143">
        <v>-1</v>
      </c>
      <c r="V49" s="143">
        <v>3</v>
      </c>
      <c r="W49" s="143">
        <v>2</v>
      </c>
    </row>
    <row r="50" spans="1:23">
      <c r="A50" s="143" t="s">
        <v>126</v>
      </c>
      <c r="B50" s="143">
        <v>5</v>
      </c>
      <c r="C50" s="143">
        <v>0</v>
      </c>
      <c r="D50" s="143">
        <v>-3</v>
      </c>
      <c r="E50" s="143">
        <v>6</v>
      </c>
      <c r="F50" s="143">
        <v>1</v>
      </c>
      <c r="G50" s="143">
        <v>1</v>
      </c>
      <c r="H50" s="143">
        <v>3</v>
      </c>
      <c r="I50" s="143">
        <v>3</v>
      </c>
      <c r="J50" s="143">
        <v>5</v>
      </c>
      <c r="K50" s="143">
        <v>-3</v>
      </c>
      <c r="L50" s="143">
        <v>3</v>
      </c>
      <c r="M50" s="143">
        <v>8</v>
      </c>
      <c r="N50" s="143">
        <v>6</v>
      </c>
      <c r="O50" s="143">
        <v>-3</v>
      </c>
      <c r="P50" s="143">
        <v>3</v>
      </c>
      <c r="Q50" s="143">
        <v>4</v>
      </c>
      <c r="R50" s="143">
        <v>1</v>
      </c>
      <c r="S50" s="143">
        <v>-4</v>
      </c>
      <c r="T50" s="143">
        <v>-1</v>
      </c>
      <c r="U50" s="143">
        <v>4</v>
      </c>
      <c r="V50" s="143">
        <v>1</v>
      </c>
      <c r="W50" s="143">
        <v>1</v>
      </c>
    </row>
    <row r="51" spans="1:23">
      <c r="A51" s="143" t="s">
        <v>200</v>
      </c>
      <c r="B51" s="143">
        <v>2</v>
      </c>
      <c r="C51" s="143">
        <v>-2</v>
      </c>
      <c r="D51" s="143">
        <v>1</v>
      </c>
      <c r="E51" s="143">
        <v>7</v>
      </c>
      <c r="F51" s="143">
        <v>0</v>
      </c>
      <c r="G51" s="143">
        <v>5</v>
      </c>
      <c r="H51" s="143">
        <v>-2</v>
      </c>
      <c r="I51" s="143">
        <v>2</v>
      </c>
      <c r="J51" s="143">
        <v>-1</v>
      </c>
      <c r="K51" s="143">
        <v>-5</v>
      </c>
      <c r="L51" s="143">
        <v>3</v>
      </c>
      <c r="M51" s="143">
        <v>1</v>
      </c>
      <c r="N51" s="143">
        <v>-2</v>
      </c>
      <c r="O51" s="143">
        <v>-2</v>
      </c>
      <c r="P51" s="143">
        <v>2</v>
      </c>
      <c r="Q51" s="143">
        <v>4</v>
      </c>
      <c r="R51" s="143">
        <v>-3</v>
      </c>
      <c r="S51" s="143">
        <v>4</v>
      </c>
      <c r="T51" s="143">
        <v>5</v>
      </c>
      <c r="U51" s="143">
        <v>-1</v>
      </c>
      <c r="V51" s="143">
        <v>-2</v>
      </c>
      <c r="W51" s="143">
        <v>-1</v>
      </c>
    </row>
    <row r="52" spans="1:23">
      <c r="A52" s="143" t="s">
        <v>21</v>
      </c>
      <c r="B52" s="143">
        <v>2</v>
      </c>
      <c r="C52" s="143">
        <v>-1</v>
      </c>
      <c r="D52" s="143">
        <v>1</v>
      </c>
      <c r="E52" s="143">
        <v>3</v>
      </c>
      <c r="F52" s="143">
        <v>2</v>
      </c>
      <c r="G52" s="143">
        <v>-1</v>
      </c>
      <c r="H52" s="143">
        <v>4</v>
      </c>
      <c r="I52" s="143">
        <v>6</v>
      </c>
      <c r="J52" s="143">
        <v>5</v>
      </c>
      <c r="K52" s="143">
        <v>2</v>
      </c>
      <c r="L52" s="143">
        <v>3</v>
      </c>
      <c r="M52" s="143">
        <v>3</v>
      </c>
      <c r="N52" s="143">
        <v>2</v>
      </c>
      <c r="O52" s="143">
        <v>-4</v>
      </c>
      <c r="P52" s="143">
        <v>6</v>
      </c>
      <c r="Q52" s="143">
        <v>3</v>
      </c>
      <c r="R52" s="143">
        <v>3</v>
      </c>
      <c r="S52" s="143"/>
      <c r="T52" s="143">
        <v>-3</v>
      </c>
      <c r="U52" s="143">
        <v>3</v>
      </c>
      <c r="V52" s="143">
        <v>3</v>
      </c>
      <c r="W52" s="143">
        <v>2</v>
      </c>
    </row>
    <row r="53" spans="1:23">
      <c r="A53" s="143" t="s">
        <v>199</v>
      </c>
      <c r="B53" s="143">
        <v>5</v>
      </c>
      <c r="C53" s="143">
        <v>4</v>
      </c>
      <c r="D53" s="143">
        <v>0</v>
      </c>
      <c r="E53" s="143">
        <v>6</v>
      </c>
      <c r="F53" s="143">
        <v>2</v>
      </c>
      <c r="G53" s="143">
        <v>2</v>
      </c>
      <c r="H53" s="143">
        <v>5</v>
      </c>
      <c r="I53" s="143">
        <v>4</v>
      </c>
      <c r="J53" s="143">
        <v>4</v>
      </c>
      <c r="K53" s="143">
        <v>2</v>
      </c>
      <c r="L53" s="143">
        <v>3</v>
      </c>
      <c r="M53" s="143">
        <v>6</v>
      </c>
      <c r="N53" s="143">
        <v>6</v>
      </c>
      <c r="O53" s="143">
        <v>0</v>
      </c>
      <c r="P53" s="143">
        <v>5</v>
      </c>
      <c r="Q53" s="143">
        <v>5</v>
      </c>
      <c r="R53" s="143">
        <v>1</v>
      </c>
      <c r="S53" s="143">
        <v>-1</v>
      </c>
      <c r="T53" s="143">
        <v>-2</v>
      </c>
      <c r="U53" s="143">
        <v>-1</v>
      </c>
      <c r="V53" s="143">
        <v>4</v>
      </c>
      <c r="W53" s="143">
        <v>1</v>
      </c>
    </row>
    <row r="54" spans="1:23">
      <c r="A54" s="143" t="s">
        <v>23</v>
      </c>
      <c r="B54" s="143">
        <v>3</v>
      </c>
      <c r="C54" s="143">
        <v>2</v>
      </c>
      <c r="D54" s="143">
        <v>-3</v>
      </c>
      <c r="E54" s="143">
        <v>0</v>
      </c>
      <c r="F54" s="143">
        <v>-2</v>
      </c>
      <c r="G54" s="143">
        <v>0</v>
      </c>
      <c r="H54" s="143">
        <v>4</v>
      </c>
      <c r="I54" s="143">
        <v>5</v>
      </c>
      <c r="J54" s="143">
        <v>0</v>
      </c>
      <c r="K54" s="143">
        <v>-2</v>
      </c>
      <c r="L54" s="143">
        <v>3</v>
      </c>
      <c r="M54" s="143">
        <v>2</v>
      </c>
      <c r="N54" s="143">
        <v>-2</v>
      </c>
      <c r="O54" s="143">
        <v>-2</v>
      </c>
      <c r="P54" s="143">
        <v>2</v>
      </c>
      <c r="Q54" s="143">
        <v>6</v>
      </c>
      <c r="R54" s="143">
        <v>1</v>
      </c>
      <c r="S54" s="143">
        <v>2</v>
      </c>
      <c r="T54" s="143">
        <v>-6</v>
      </c>
      <c r="U54" s="143">
        <v>8</v>
      </c>
      <c r="V54" s="143">
        <v>-1</v>
      </c>
      <c r="W54" s="143">
        <v>3</v>
      </c>
    </row>
    <row r="55" spans="1:23">
      <c r="A55" s="143" t="s">
        <v>165</v>
      </c>
      <c r="B55" s="143">
        <v>5</v>
      </c>
      <c r="C55" s="143">
        <v>-3</v>
      </c>
      <c r="D55" s="143">
        <v>-1</v>
      </c>
      <c r="E55" s="143">
        <v>1</v>
      </c>
      <c r="F55" s="143">
        <v>1</v>
      </c>
      <c r="G55" s="143">
        <v>-1</v>
      </c>
      <c r="H55" s="143">
        <v>3</v>
      </c>
      <c r="I55" s="143">
        <v>3</v>
      </c>
      <c r="J55" s="143">
        <v>0</v>
      </c>
      <c r="K55" s="143">
        <v>1</v>
      </c>
      <c r="L55" s="143">
        <v>3</v>
      </c>
      <c r="M55" s="143">
        <v>2</v>
      </c>
      <c r="N55" s="143">
        <v>-3</v>
      </c>
      <c r="O55" s="143">
        <v>-2</v>
      </c>
      <c r="P55" s="143">
        <v>2</v>
      </c>
      <c r="Q55" s="143">
        <v>4</v>
      </c>
      <c r="R55" s="143">
        <v>1</v>
      </c>
      <c r="S55" s="143">
        <v>-1</v>
      </c>
      <c r="T55" s="143">
        <v>-1</v>
      </c>
      <c r="U55" s="143">
        <v>5</v>
      </c>
      <c r="V55" s="143">
        <v>-2</v>
      </c>
      <c r="W55" s="143">
        <v>3</v>
      </c>
    </row>
    <row r="56" spans="1:23">
      <c r="A56" s="143" t="s">
        <v>201</v>
      </c>
      <c r="B56" s="143">
        <v>2</v>
      </c>
      <c r="C56" s="143">
        <v>-1</v>
      </c>
      <c r="D56" s="143">
        <v>1</v>
      </c>
      <c r="E56" s="143">
        <v>3</v>
      </c>
      <c r="F56" s="143">
        <v>2</v>
      </c>
      <c r="G56" s="143">
        <v>-1</v>
      </c>
      <c r="H56" s="143">
        <v>4</v>
      </c>
      <c r="I56" s="143">
        <v>6</v>
      </c>
      <c r="J56" s="143">
        <v>5</v>
      </c>
      <c r="K56" s="143">
        <v>2</v>
      </c>
      <c r="L56" s="143">
        <v>3</v>
      </c>
      <c r="M56" s="143">
        <v>3</v>
      </c>
      <c r="N56" s="143">
        <v>2</v>
      </c>
      <c r="O56" s="143">
        <v>-4</v>
      </c>
      <c r="P56" s="143">
        <v>6</v>
      </c>
      <c r="Q56" s="143">
        <v>3</v>
      </c>
      <c r="R56" s="143">
        <v>3</v>
      </c>
      <c r="S56" s="143">
        <v>0</v>
      </c>
      <c r="T56" s="143">
        <v>-3</v>
      </c>
      <c r="U56" s="143">
        <v>3</v>
      </c>
      <c r="V56" s="143">
        <v>3</v>
      </c>
      <c r="W56" s="143">
        <v>2</v>
      </c>
    </row>
    <row r="57" spans="1:23">
      <c r="A57" s="143" t="s">
        <v>152</v>
      </c>
      <c r="B57" s="143">
        <v>1</v>
      </c>
      <c r="C57" s="143">
        <v>0</v>
      </c>
      <c r="D57" s="143">
        <v>-3</v>
      </c>
      <c r="E57" s="143">
        <v>1</v>
      </c>
      <c r="F57" s="143">
        <v>-4</v>
      </c>
      <c r="G57" s="143">
        <v>8</v>
      </c>
      <c r="H57" s="143">
        <v>6</v>
      </c>
      <c r="I57" s="143">
        <v>3</v>
      </c>
      <c r="J57" s="143">
        <v>5</v>
      </c>
      <c r="K57" s="143">
        <v>-1</v>
      </c>
      <c r="L57" s="143">
        <v>3</v>
      </c>
      <c r="M57" s="143">
        <v>0</v>
      </c>
      <c r="N57" s="143">
        <v>7</v>
      </c>
      <c r="O57" s="143">
        <v>-2</v>
      </c>
      <c r="P57" s="143">
        <v>0</v>
      </c>
      <c r="Q57" s="143">
        <v>1</v>
      </c>
      <c r="R57" s="143">
        <v>9</v>
      </c>
      <c r="S57" s="143">
        <v>5</v>
      </c>
      <c r="T57" s="143">
        <v>-3</v>
      </c>
      <c r="U57" s="143">
        <v>-1</v>
      </c>
      <c r="V57" s="143">
        <v>-1</v>
      </c>
      <c r="W57" s="143">
        <v>1</v>
      </c>
    </row>
    <row r="58" spans="1:23">
      <c r="A58" s="143" t="s">
        <v>177</v>
      </c>
      <c r="B58" s="143">
        <v>3</v>
      </c>
      <c r="C58" s="143">
        <v>3</v>
      </c>
      <c r="D58" s="143">
        <v>-3</v>
      </c>
      <c r="E58" s="143">
        <v>2</v>
      </c>
      <c r="F58" s="143">
        <v>1</v>
      </c>
      <c r="G58" s="143">
        <v>1</v>
      </c>
      <c r="H58" s="143">
        <v>3</v>
      </c>
      <c r="I58" s="143">
        <v>-1</v>
      </c>
      <c r="J58" s="143">
        <v>4</v>
      </c>
      <c r="K58" s="143">
        <v>2</v>
      </c>
      <c r="L58" s="143">
        <v>2</v>
      </c>
      <c r="M58" s="143">
        <v>4</v>
      </c>
      <c r="N58" s="143">
        <v>1</v>
      </c>
      <c r="O58" s="143">
        <v>-1</v>
      </c>
      <c r="P58" s="143">
        <v>0</v>
      </c>
      <c r="Q58" s="143">
        <v>2</v>
      </c>
      <c r="R58" s="143">
        <v>1</v>
      </c>
      <c r="S58" s="143">
        <v>-2</v>
      </c>
      <c r="T58" s="143">
        <v>1</v>
      </c>
      <c r="U58" s="143">
        <v>2</v>
      </c>
      <c r="V58" s="143">
        <v>1</v>
      </c>
      <c r="W58" s="143">
        <v>0</v>
      </c>
    </row>
    <row r="59" spans="1:23">
      <c r="A59" s="143" t="s">
        <v>173</v>
      </c>
      <c r="B59" s="143">
        <v>2</v>
      </c>
      <c r="C59" s="143">
        <v>1</v>
      </c>
      <c r="D59" s="143">
        <v>-2</v>
      </c>
      <c r="E59" s="143">
        <v>0</v>
      </c>
      <c r="F59" s="143">
        <v>2</v>
      </c>
      <c r="G59" s="143">
        <v>4</v>
      </c>
      <c r="H59" s="143">
        <v>1</v>
      </c>
      <c r="I59" s="143">
        <v>2</v>
      </c>
      <c r="J59" s="143">
        <v>1</v>
      </c>
      <c r="K59" s="143">
        <v>-2</v>
      </c>
      <c r="L59" s="143">
        <v>2</v>
      </c>
      <c r="M59" s="143">
        <v>2</v>
      </c>
      <c r="N59" s="143">
        <v>0</v>
      </c>
      <c r="O59" s="143">
        <v>0</v>
      </c>
      <c r="P59" s="143">
        <v>2</v>
      </c>
      <c r="Q59" s="143">
        <v>4</v>
      </c>
      <c r="R59" s="143">
        <v>0</v>
      </c>
      <c r="S59" s="143">
        <v>0</v>
      </c>
      <c r="T59" s="143">
        <v>4</v>
      </c>
      <c r="U59" s="143">
        <v>1</v>
      </c>
      <c r="V59" s="143">
        <v>0</v>
      </c>
      <c r="W59" s="143">
        <v>3</v>
      </c>
    </row>
    <row r="60" spans="1:23">
      <c r="A60" s="143" t="s">
        <v>129</v>
      </c>
      <c r="B60" s="143">
        <v>4</v>
      </c>
      <c r="C60" s="143">
        <v>3</v>
      </c>
      <c r="D60" s="143">
        <v>0</v>
      </c>
      <c r="E60" s="143">
        <v>3</v>
      </c>
      <c r="F60" s="143">
        <v>0</v>
      </c>
      <c r="G60" s="143">
        <v>3</v>
      </c>
      <c r="H60" s="143">
        <v>4</v>
      </c>
      <c r="I60" s="143">
        <v>-1</v>
      </c>
      <c r="J60" s="143">
        <v>1</v>
      </c>
      <c r="K60" s="143">
        <v>3</v>
      </c>
      <c r="L60" s="143">
        <v>2</v>
      </c>
      <c r="M60" s="143">
        <v>5</v>
      </c>
      <c r="N60" s="143">
        <v>2</v>
      </c>
      <c r="O60" s="143">
        <v>5</v>
      </c>
      <c r="P60" s="143">
        <v>1</v>
      </c>
      <c r="Q60" s="143">
        <v>3</v>
      </c>
      <c r="R60" s="143">
        <v>0</v>
      </c>
      <c r="S60" s="143">
        <v>0</v>
      </c>
      <c r="T60" s="143">
        <v>3</v>
      </c>
      <c r="U60" s="143">
        <v>-2</v>
      </c>
      <c r="V60" s="143">
        <v>1</v>
      </c>
      <c r="W60" s="143">
        <v>0</v>
      </c>
    </row>
    <row r="61" spans="1:23">
      <c r="A61" s="143" t="s">
        <v>25</v>
      </c>
      <c r="B61" s="143">
        <v>-1</v>
      </c>
      <c r="C61" s="143">
        <v>2</v>
      </c>
      <c r="D61" s="143">
        <v>2</v>
      </c>
      <c r="E61" s="143">
        <v>-1</v>
      </c>
      <c r="F61" s="143">
        <v>-1</v>
      </c>
      <c r="G61" s="143">
        <v>4</v>
      </c>
      <c r="H61" s="143">
        <v>4</v>
      </c>
      <c r="I61" s="143">
        <v>7</v>
      </c>
      <c r="J61" s="143">
        <v>3</v>
      </c>
      <c r="K61" s="143">
        <v>1</v>
      </c>
      <c r="L61" s="143">
        <v>2</v>
      </c>
      <c r="M61" s="143">
        <v>4</v>
      </c>
      <c r="N61" s="143">
        <v>2</v>
      </c>
      <c r="O61" s="143">
        <v>1</v>
      </c>
      <c r="P61" s="143">
        <v>6</v>
      </c>
      <c r="Q61" s="143">
        <v>2</v>
      </c>
      <c r="R61" s="143">
        <v>5</v>
      </c>
      <c r="S61" s="143">
        <v>3</v>
      </c>
      <c r="T61" s="143">
        <v>-1</v>
      </c>
      <c r="U61" s="143">
        <v>0</v>
      </c>
      <c r="V61" s="143">
        <v>3</v>
      </c>
      <c r="W61" s="143">
        <v>3</v>
      </c>
    </row>
    <row r="62" spans="1:23">
      <c r="A62" s="143" t="s">
        <v>178</v>
      </c>
      <c r="B62" s="143">
        <v>3</v>
      </c>
      <c r="C62" s="143">
        <v>0</v>
      </c>
      <c r="D62" s="143">
        <v>-3</v>
      </c>
      <c r="E62" s="143">
        <v>3</v>
      </c>
      <c r="F62" s="143">
        <v>1</v>
      </c>
      <c r="G62" s="143">
        <v>8</v>
      </c>
      <c r="H62" s="143">
        <v>5</v>
      </c>
      <c r="I62" s="143">
        <v>0</v>
      </c>
      <c r="J62" s="143">
        <v>3</v>
      </c>
      <c r="K62" s="143">
        <v>2</v>
      </c>
      <c r="L62" s="143">
        <v>2</v>
      </c>
      <c r="M62" s="143">
        <v>-3</v>
      </c>
      <c r="N62" s="143">
        <v>5</v>
      </c>
      <c r="O62" s="143">
        <v>1</v>
      </c>
      <c r="P62" s="143">
        <v>-1</v>
      </c>
      <c r="Q62" s="143">
        <v>2</v>
      </c>
      <c r="R62" s="143">
        <v>3</v>
      </c>
      <c r="S62" s="143">
        <v>3</v>
      </c>
      <c r="T62" s="143">
        <v>-3</v>
      </c>
      <c r="U62" s="143">
        <v>0</v>
      </c>
      <c r="V62" s="143">
        <v>-5</v>
      </c>
      <c r="W62" s="143">
        <v>0</v>
      </c>
    </row>
    <row r="63" spans="1:23">
      <c r="A63" s="143" t="s">
        <v>43</v>
      </c>
      <c r="B63" s="143">
        <v>0</v>
      </c>
      <c r="C63" s="143">
        <v>6</v>
      </c>
      <c r="D63" s="143">
        <v>0</v>
      </c>
      <c r="E63" s="143">
        <v>0</v>
      </c>
      <c r="F63" s="143">
        <v>-3</v>
      </c>
      <c r="G63" s="143">
        <v>3</v>
      </c>
      <c r="H63" s="143">
        <v>4</v>
      </c>
      <c r="I63" s="143">
        <v>4</v>
      </c>
      <c r="J63" s="143">
        <v>1</v>
      </c>
      <c r="K63" s="143">
        <v>-1</v>
      </c>
      <c r="L63" s="143">
        <v>2</v>
      </c>
      <c r="M63" s="143">
        <v>3</v>
      </c>
      <c r="N63" s="143">
        <v>4</v>
      </c>
      <c r="O63" s="143">
        <v>3</v>
      </c>
      <c r="P63" s="143">
        <v>3</v>
      </c>
      <c r="Q63" s="143">
        <v>6</v>
      </c>
      <c r="R63" s="143">
        <v>1</v>
      </c>
      <c r="S63" s="143">
        <v>4</v>
      </c>
      <c r="T63" s="143">
        <v>-3</v>
      </c>
      <c r="U63" s="143">
        <v>1</v>
      </c>
      <c r="V63" s="143">
        <v>3</v>
      </c>
      <c r="W63" s="143">
        <v>3</v>
      </c>
    </row>
    <row r="64" spans="1:23">
      <c r="A64" s="143" t="s">
        <v>142</v>
      </c>
      <c r="B64" s="143">
        <v>0</v>
      </c>
      <c r="C64" s="143">
        <v>2</v>
      </c>
      <c r="D64" s="143">
        <v>1</v>
      </c>
      <c r="E64" s="143">
        <v>-2</v>
      </c>
      <c r="F64" s="143">
        <v>1</v>
      </c>
      <c r="G64" s="143">
        <v>0</v>
      </c>
      <c r="H64" s="143">
        <v>3</v>
      </c>
      <c r="I64" s="143">
        <v>2</v>
      </c>
      <c r="J64" s="143">
        <v>3</v>
      </c>
      <c r="K64" s="143">
        <v>1</v>
      </c>
      <c r="L64" s="143">
        <v>2</v>
      </c>
      <c r="M64" s="143">
        <v>3</v>
      </c>
      <c r="N64" s="143">
        <v>3</v>
      </c>
      <c r="O64" s="143">
        <v>1</v>
      </c>
      <c r="P64" s="143">
        <v>3</v>
      </c>
      <c r="Q64" s="143">
        <v>5</v>
      </c>
      <c r="R64" s="143">
        <v>1</v>
      </c>
      <c r="S64" s="143">
        <v>1</v>
      </c>
      <c r="T64" s="143">
        <v>0</v>
      </c>
      <c r="U64" s="143">
        <v>1</v>
      </c>
      <c r="V64" s="143">
        <v>1</v>
      </c>
      <c r="W64" s="143">
        <v>6</v>
      </c>
    </row>
    <row r="65" spans="1:23">
      <c r="A65" s="143" t="s">
        <v>175</v>
      </c>
      <c r="B65" s="143">
        <v>2</v>
      </c>
      <c r="C65" s="143">
        <v>1</v>
      </c>
      <c r="D65" s="143">
        <v>-2</v>
      </c>
      <c r="E65" s="143">
        <v>2</v>
      </c>
      <c r="F65" s="143">
        <v>2</v>
      </c>
      <c r="G65" s="143">
        <v>2</v>
      </c>
      <c r="H65" s="143">
        <v>2</v>
      </c>
      <c r="I65" s="143">
        <v>2</v>
      </c>
      <c r="J65" s="143">
        <v>5</v>
      </c>
      <c r="K65" s="143">
        <v>-2</v>
      </c>
      <c r="L65" s="143">
        <v>2</v>
      </c>
      <c r="M65" s="143">
        <v>2</v>
      </c>
      <c r="N65" s="143">
        <v>1</v>
      </c>
      <c r="O65" s="143">
        <v>-2</v>
      </c>
      <c r="P65" s="143">
        <v>2</v>
      </c>
      <c r="Q65" s="143">
        <v>4</v>
      </c>
      <c r="R65" s="143">
        <v>0</v>
      </c>
      <c r="S65" s="143">
        <v>0</v>
      </c>
      <c r="T65" s="143">
        <v>2</v>
      </c>
      <c r="U65" s="143">
        <v>1</v>
      </c>
      <c r="V65" s="143">
        <v>0</v>
      </c>
      <c r="W65" s="143">
        <v>1</v>
      </c>
    </row>
    <row r="66" spans="1:23">
      <c r="A66" s="143" t="s">
        <v>184</v>
      </c>
      <c r="B66" s="143">
        <v>3</v>
      </c>
      <c r="C66" s="143">
        <v>3</v>
      </c>
      <c r="D66" s="143">
        <v>2</v>
      </c>
      <c r="E66" s="143">
        <v>1</v>
      </c>
      <c r="F66" s="143">
        <v>-3</v>
      </c>
      <c r="G66" s="143">
        <v>1</v>
      </c>
      <c r="H66" s="143">
        <v>3</v>
      </c>
      <c r="I66" s="143">
        <v>1</v>
      </c>
      <c r="J66" s="143">
        <v>0</v>
      </c>
      <c r="K66" s="143">
        <v>3</v>
      </c>
      <c r="L66" s="143">
        <v>2</v>
      </c>
      <c r="M66" s="143">
        <v>3</v>
      </c>
      <c r="N66" s="143">
        <v>1</v>
      </c>
      <c r="O66" s="143">
        <v>-1</v>
      </c>
      <c r="P66" s="143">
        <v>3</v>
      </c>
      <c r="Q66" s="143">
        <v>3</v>
      </c>
      <c r="R66" s="143">
        <v>1</v>
      </c>
      <c r="S66" s="143">
        <v>0</v>
      </c>
      <c r="T66" s="143">
        <v>-1</v>
      </c>
      <c r="U66" s="143">
        <v>0</v>
      </c>
      <c r="V66" s="143">
        <v>-3</v>
      </c>
      <c r="W66" s="143">
        <v>3</v>
      </c>
    </row>
    <row r="67" spans="1:23">
      <c r="A67" s="143" t="s">
        <v>194</v>
      </c>
      <c r="B67" s="143">
        <v>3</v>
      </c>
      <c r="C67" s="143">
        <v>0</v>
      </c>
      <c r="D67" s="143">
        <v>-3</v>
      </c>
      <c r="E67" s="143">
        <v>3</v>
      </c>
      <c r="F67" s="143">
        <v>1</v>
      </c>
      <c r="G67" s="143">
        <v>8</v>
      </c>
      <c r="H67" s="143">
        <v>5</v>
      </c>
      <c r="I67" s="143">
        <v>0</v>
      </c>
      <c r="J67" s="143">
        <v>3</v>
      </c>
      <c r="K67" s="143">
        <v>2</v>
      </c>
      <c r="L67" s="143">
        <v>2</v>
      </c>
      <c r="M67" s="143">
        <v>-3</v>
      </c>
      <c r="N67" s="143">
        <v>-1</v>
      </c>
      <c r="O67" s="143">
        <v>1</v>
      </c>
      <c r="P67" s="143">
        <v>-1</v>
      </c>
      <c r="Q67" s="143">
        <v>2</v>
      </c>
      <c r="R67" s="143">
        <v>5</v>
      </c>
      <c r="S67" s="143">
        <v>3</v>
      </c>
      <c r="T67" s="143">
        <v>-3</v>
      </c>
      <c r="U67" s="143">
        <v>0</v>
      </c>
      <c r="V67" s="143">
        <v>-5</v>
      </c>
      <c r="W67" s="143">
        <v>0</v>
      </c>
    </row>
    <row r="68" spans="1:23">
      <c r="A68" s="143" t="s">
        <v>72</v>
      </c>
      <c r="B68" s="143">
        <v>3</v>
      </c>
      <c r="C68" s="143">
        <v>-3</v>
      </c>
      <c r="D68" s="143">
        <v>-1</v>
      </c>
      <c r="E68" s="143">
        <v>4</v>
      </c>
      <c r="F68" s="143">
        <v>0</v>
      </c>
      <c r="G68" s="143">
        <v>1</v>
      </c>
      <c r="H68" s="143">
        <v>2</v>
      </c>
      <c r="I68" s="143">
        <v>1</v>
      </c>
      <c r="J68" s="143">
        <v>2</v>
      </c>
      <c r="K68" s="143">
        <v>-1</v>
      </c>
      <c r="L68" s="143">
        <v>2</v>
      </c>
      <c r="M68" s="143">
        <v>6</v>
      </c>
      <c r="N68" s="143">
        <v>3</v>
      </c>
      <c r="O68" s="143">
        <v>-5</v>
      </c>
      <c r="P68" s="143">
        <v>2</v>
      </c>
      <c r="Q68" s="143">
        <v>2</v>
      </c>
      <c r="R68" s="143">
        <v>6</v>
      </c>
      <c r="S68" s="143">
        <v>1</v>
      </c>
      <c r="T68" s="143">
        <v>3</v>
      </c>
      <c r="U68" s="143">
        <v>3</v>
      </c>
      <c r="V68" s="143">
        <v>3</v>
      </c>
      <c r="W68" s="143">
        <v>-3</v>
      </c>
    </row>
    <row r="69" spans="1:23">
      <c r="A69" s="143" t="s">
        <v>170</v>
      </c>
      <c r="B69" s="143">
        <v>2</v>
      </c>
      <c r="C69" s="143">
        <v>3</v>
      </c>
      <c r="D69" s="143">
        <v>-2</v>
      </c>
      <c r="E69" s="143">
        <v>1</v>
      </c>
      <c r="F69" s="143">
        <v>2</v>
      </c>
      <c r="G69" s="143">
        <v>-1</v>
      </c>
      <c r="H69" s="143">
        <v>0</v>
      </c>
      <c r="I69" s="143">
        <v>2</v>
      </c>
      <c r="J69" s="143">
        <v>1</v>
      </c>
      <c r="K69" s="143">
        <v>1</v>
      </c>
      <c r="L69" s="143">
        <v>2</v>
      </c>
      <c r="M69" s="143">
        <v>2</v>
      </c>
      <c r="N69" s="143">
        <v>0</v>
      </c>
      <c r="O69" s="143">
        <v>0</v>
      </c>
      <c r="P69" s="143">
        <v>1</v>
      </c>
      <c r="Q69" s="143">
        <v>3</v>
      </c>
      <c r="R69" s="143">
        <v>3</v>
      </c>
      <c r="S69" s="143">
        <v>-3</v>
      </c>
      <c r="T69" s="143">
        <v>2</v>
      </c>
      <c r="U69" s="143">
        <v>4</v>
      </c>
      <c r="V69" s="143">
        <v>0</v>
      </c>
      <c r="W69" s="143">
        <v>5</v>
      </c>
    </row>
    <row r="70" spans="1:23">
      <c r="A70" s="143" t="s">
        <v>79</v>
      </c>
      <c r="B70" s="143">
        <v>3</v>
      </c>
      <c r="C70" s="143">
        <v>0</v>
      </c>
      <c r="D70" s="143">
        <v>-3</v>
      </c>
      <c r="E70" s="143">
        <v>3</v>
      </c>
      <c r="F70" s="143">
        <v>1</v>
      </c>
      <c r="G70" s="143">
        <v>8</v>
      </c>
      <c r="H70" s="143">
        <v>5</v>
      </c>
      <c r="I70" s="143">
        <v>0</v>
      </c>
      <c r="J70" s="143">
        <v>3</v>
      </c>
      <c r="K70" s="143">
        <v>2</v>
      </c>
      <c r="L70" s="143">
        <v>2</v>
      </c>
      <c r="M70" s="143">
        <v>-3</v>
      </c>
      <c r="N70" s="143">
        <v>5</v>
      </c>
      <c r="O70" s="143">
        <v>1</v>
      </c>
      <c r="P70" s="143">
        <v>-1</v>
      </c>
      <c r="Q70" s="143">
        <v>2</v>
      </c>
      <c r="R70" s="143">
        <v>5</v>
      </c>
      <c r="S70" s="143">
        <v>3</v>
      </c>
      <c r="T70" s="143">
        <v>-3</v>
      </c>
      <c r="U70" s="143">
        <v>0</v>
      </c>
      <c r="V70" s="143">
        <v>-5</v>
      </c>
      <c r="W70" s="143">
        <v>0</v>
      </c>
    </row>
    <row r="71" spans="1:23">
      <c r="A71" s="143" t="s">
        <v>185</v>
      </c>
      <c r="B71" s="143">
        <v>1</v>
      </c>
      <c r="C71" s="143">
        <v>1</v>
      </c>
      <c r="D71" s="143">
        <v>-1</v>
      </c>
      <c r="E71" s="143">
        <v>0</v>
      </c>
      <c r="F71" s="143">
        <v>1</v>
      </c>
      <c r="G71" s="143">
        <v>0</v>
      </c>
      <c r="H71" s="143">
        <v>2</v>
      </c>
      <c r="I71" s="143">
        <v>2</v>
      </c>
      <c r="J71" s="143">
        <v>4</v>
      </c>
      <c r="K71" s="143">
        <v>1</v>
      </c>
      <c r="L71" s="143">
        <v>2</v>
      </c>
      <c r="M71" s="143">
        <v>2</v>
      </c>
      <c r="N71" s="143">
        <v>2</v>
      </c>
      <c r="O71" s="143">
        <v>-5</v>
      </c>
      <c r="P71" s="143">
        <v>2</v>
      </c>
      <c r="Q71" s="143">
        <v>3</v>
      </c>
      <c r="R71" s="143">
        <v>2</v>
      </c>
      <c r="S71" s="143">
        <v>-1</v>
      </c>
      <c r="T71" s="143">
        <v>0</v>
      </c>
      <c r="U71" s="143">
        <v>2</v>
      </c>
      <c r="V71" s="143">
        <v>2</v>
      </c>
      <c r="W71" s="143">
        <v>3</v>
      </c>
    </row>
    <row r="72" spans="1:23">
      <c r="A72" s="143" t="s">
        <v>118</v>
      </c>
      <c r="B72" s="143">
        <v>2</v>
      </c>
      <c r="C72" s="143">
        <v>-3</v>
      </c>
      <c r="D72" s="143">
        <v>-2</v>
      </c>
      <c r="E72" s="143">
        <v>3</v>
      </c>
      <c r="F72" s="143">
        <v>2</v>
      </c>
      <c r="G72" s="143">
        <v>2</v>
      </c>
      <c r="H72" s="143">
        <v>3</v>
      </c>
      <c r="I72" s="143">
        <v>0</v>
      </c>
      <c r="J72" s="143">
        <v>6</v>
      </c>
      <c r="K72" s="143">
        <v>1</v>
      </c>
      <c r="L72" s="143">
        <v>2</v>
      </c>
      <c r="M72" s="143">
        <v>-3</v>
      </c>
      <c r="N72" s="143">
        <v>0</v>
      </c>
      <c r="O72" s="143">
        <v>-4</v>
      </c>
      <c r="P72" s="143">
        <v>4</v>
      </c>
      <c r="Q72" s="143">
        <v>4</v>
      </c>
      <c r="R72" s="143">
        <v>-3</v>
      </c>
      <c r="S72" s="143">
        <v>2</v>
      </c>
      <c r="T72" s="143">
        <v>-3</v>
      </c>
      <c r="U72" s="143">
        <v>3</v>
      </c>
      <c r="V72" s="143">
        <v>-2</v>
      </c>
      <c r="W72" s="143">
        <v>2</v>
      </c>
    </row>
    <row r="73" spans="1:23">
      <c r="A73" s="143" t="s">
        <v>311</v>
      </c>
      <c r="B73" s="143">
        <v>3</v>
      </c>
      <c r="C73" s="143">
        <v>0</v>
      </c>
      <c r="D73" s="143">
        <v>-3</v>
      </c>
      <c r="E73" s="143">
        <v>3</v>
      </c>
      <c r="F73" s="143">
        <v>1</v>
      </c>
      <c r="G73" s="143">
        <v>8</v>
      </c>
      <c r="H73" s="143">
        <v>5</v>
      </c>
      <c r="I73" s="143">
        <v>0</v>
      </c>
      <c r="J73" s="143">
        <v>3</v>
      </c>
      <c r="K73" s="143">
        <v>2</v>
      </c>
      <c r="L73" s="143">
        <v>2</v>
      </c>
      <c r="M73" s="143">
        <v>-3</v>
      </c>
      <c r="N73" s="143">
        <v>5</v>
      </c>
      <c r="O73" s="143">
        <v>1</v>
      </c>
      <c r="P73" s="143">
        <v>-1</v>
      </c>
      <c r="Q73" s="143">
        <v>2</v>
      </c>
      <c r="R73" s="143">
        <v>5</v>
      </c>
      <c r="S73" s="143">
        <v>3</v>
      </c>
      <c r="T73" s="143">
        <v>-3</v>
      </c>
      <c r="U73" s="143">
        <v>0</v>
      </c>
      <c r="V73" s="143">
        <v>-5</v>
      </c>
      <c r="W73" s="143">
        <v>0</v>
      </c>
    </row>
    <row r="74" spans="1:23">
      <c r="A74" s="143" t="s">
        <v>52</v>
      </c>
      <c r="B74" s="143">
        <v>2</v>
      </c>
      <c r="C74" s="143">
        <v>0</v>
      </c>
      <c r="D74" s="143">
        <v>-1</v>
      </c>
      <c r="E74" s="143">
        <v>3</v>
      </c>
      <c r="F74" s="143">
        <v>2</v>
      </c>
      <c r="G74" s="143">
        <v>2</v>
      </c>
      <c r="H74" s="143">
        <v>2</v>
      </c>
      <c r="I74" s="143">
        <v>1</v>
      </c>
      <c r="J74" s="143">
        <v>2</v>
      </c>
      <c r="K74" s="143">
        <v>0</v>
      </c>
      <c r="L74" s="143">
        <v>2</v>
      </c>
      <c r="M74" s="143">
        <v>5</v>
      </c>
      <c r="N74" s="143">
        <v>3</v>
      </c>
      <c r="O74" s="143">
        <v>3</v>
      </c>
      <c r="P74" s="143">
        <v>0</v>
      </c>
      <c r="Q74" s="143">
        <v>4</v>
      </c>
      <c r="R74" s="143">
        <v>1</v>
      </c>
      <c r="S74" s="143">
        <v>-2</v>
      </c>
      <c r="T74" s="143">
        <v>1</v>
      </c>
      <c r="U74" s="143">
        <v>3</v>
      </c>
      <c r="V74" s="143">
        <v>-4</v>
      </c>
      <c r="W74" s="143">
        <v>0</v>
      </c>
    </row>
    <row r="75" spans="1:23">
      <c r="A75" s="143" t="s">
        <v>144</v>
      </c>
      <c r="B75" s="143">
        <v>2</v>
      </c>
      <c r="C75" s="143">
        <v>-3</v>
      </c>
      <c r="D75" s="143">
        <v>-1</v>
      </c>
      <c r="E75" s="143">
        <v>3</v>
      </c>
      <c r="F75" s="143">
        <v>-1</v>
      </c>
      <c r="G75" s="143">
        <v>-1</v>
      </c>
      <c r="H75" s="143">
        <v>2</v>
      </c>
      <c r="I75" s="143">
        <v>1</v>
      </c>
      <c r="J75" s="143">
        <v>6</v>
      </c>
      <c r="K75" s="143">
        <v>-3</v>
      </c>
      <c r="L75" s="143">
        <v>2</v>
      </c>
      <c r="M75" s="143">
        <v>5</v>
      </c>
      <c r="N75" s="143">
        <v>4</v>
      </c>
      <c r="O75" s="143">
        <v>-2</v>
      </c>
      <c r="P75" s="143">
        <v>1</v>
      </c>
      <c r="Q75" s="143">
        <v>3</v>
      </c>
      <c r="R75" s="143">
        <v>1</v>
      </c>
      <c r="S75" s="143">
        <v>-2</v>
      </c>
      <c r="T75" s="143">
        <v>1</v>
      </c>
      <c r="U75" s="143">
        <v>3</v>
      </c>
      <c r="V75" s="143">
        <v>-2</v>
      </c>
      <c r="W75" s="143">
        <v>1</v>
      </c>
    </row>
    <row r="76" spans="1:23">
      <c r="A76" s="143" t="s">
        <v>160</v>
      </c>
      <c r="B76" s="143">
        <v>1</v>
      </c>
      <c r="C76" s="143">
        <v>0</v>
      </c>
      <c r="D76" s="143">
        <v>0</v>
      </c>
      <c r="E76" s="143">
        <v>3</v>
      </c>
      <c r="F76" s="143">
        <v>-1</v>
      </c>
      <c r="G76" s="143">
        <v>-2</v>
      </c>
      <c r="H76" s="143">
        <v>4</v>
      </c>
      <c r="I76" s="143">
        <v>2</v>
      </c>
      <c r="J76" s="143">
        <v>4</v>
      </c>
      <c r="K76" s="143">
        <v>1</v>
      </c>
      <c r="L76" s="143">
        <v>2</v>
      </c>
      <c r="M76" s="143">
        <v>0</v>
      </c>
      <c r="N76" s="143">
        <v>1</v>
      </c>
      <c r="O76" s="143">
        <v>-4</v>
      </c>
      <c r="P76" s="143">
        <v>2</v>
      </c>
      <c r="Q76" s="143">
        <v>3</v>
      </c>
      <c r="R76" s="143">
        <v>0</v>
      </c>
      <c r="S76" s="143">
        <v>0</v>
      </c>
      <c r="T76" s="143">
        <v>0</v>
      </c>
      <c r="U76" s="143">
        <v>3</v>
      </c>
      <c r="V76" s="143">
        <v>-3</v>
      </c>
      <c r="W76" s="143">
        <v>2</v>
      </c>
    </row>
    <row r="77" spans="1:23">
      <c r="A77" s="143" t="s">
        <v>113</v>
      </c>
      <c r="B77" s="143">
        <v>0</v>
      </c>
      <c r="C77" s="143">
        <v>4</v>
      </c>
      <c r="D77" s="143">
        <v>0</v>
      </c>
      <c r="E77" s="143">
        <v>0</v>
      </c>
      <c r="F77" s="143">
        <v>-3</v>
      </c>
      <c r="G77" s="143">
        <v>3</v>
      </c>
      <c r="H77" s="143">
        <v>4</v>
      </c>
      <c r="I77" s="143">
        <v>4</v>
      </c>
      <c r="J77" s="143">
        <v>1</v>
      </c>
      <c r="K77" s="143">
        <v>-1</v>
      </c>
      <c r="L77" s="143">
        <v>2</v>
      </c>
      <c r="M77" s="143">
        <v>3</v>
      </c>
      <c r="N77" s="143">
        <v>4</v>
      </c>
      <c r="O77" s="143">
        <v>3</v>
      </c>
      <c r="P77" s="143">
        <v>3</v>
      </c>
      <c r="Q77" s="143">
        <v>6</v>
      </c>
      <c r="R77" s="143">
        <v>1</v>
      </c>
      <c r="S77" s="143">
        <v>4</v>
      </c>
      <c r="T77" s="143">
        <v>-3</v>
      </c>
      <c r="U77" s="143">
        <v>1</v>
      </c>
      <c r="V77" s="143">
        <v>3</v>
      </c>
      <c r="W77" s="143">
        <v>3</v>
      </c>
    </row>
    <row r="78" spans="1:23">
      <c r="A78" s="143" t="s">
        <v>120</v>
      </c>
      <c r="B78" s="143">
        <v>0</v>
      </c>
      <c r="C78" s="143">
        <v>6</v>
      </c>
      <c r="D78" s="143">
        <v>0</v>
      </c>
      <c r="E78" s="143">
        <v>0</v>
      </c>
      <c r="F78" s="143">
        <v>-3</v>
      </c>
      <c r="G78" s="143">
        <v>3</v>
      </c>
      <c r="H78" s="143">
        <v>4</v>
      </c>
      <c r="I78" s="143">
        <v>4</v>
      </c>
      <c r="J78" s="143">
        <v>1</v>
      </c>
      <c r="K78" s="143">
        <v>-1</v>
      </c>
      <c r="L78" s="143">
        <v>2</v>
      </c>
      <c r="M78" s="143">
        <v>3</v>
      </c>
      <c r="N78" s="143">
        <v>3</v>
      </c>
      <c r="O78" s="143">
        <v>3</v>
      </c>
      <c r="P78" s="143">
        <v>3</v>
      </c>
      <c r="Q78" s="143">
        <v>6</v>
      </c>
      <c r="R78" s="143">
        <v>1</v>
      </c>
      <c r="S78" s="143">
        <v>4</v>
      </c>
      <c r="T78" s="143">
        <v>-3</v>
      </c>
      <c r="U78" s="143">
        <v>1</v>
      </c>
      <c r="V78" s="143">
        <v>3</v>
      </c>
      <c r="W78" s="143">
        <v>3</v>
      </c>
    </row>
    <row r="79" spans="1:23">
      <c r="A79" s="143" t="s">
        <v>176</v>
      </c>
      <c r="B79" s="143">
        <v>2</v>
      </c>
      <c r="C79" s="143">
        <v>1</v>
      </c>
      <c r="D79" s="143">
        <v>-2</v>
      </c>
      <c r="E79" s="143">
        <v>2</v>
      </c>
      <c r="F79" s="143">
        <v>2</v>
      </c>
      <c r="G79" s="143">
        <v>2</v>
      </c>
      <c r="H79" s="143">
        <v>2</v>
      </c>
      <c r="I79" s="143">
        <v>2</v>
      </c>
      <c r="J79" s="143">
        <v>5</v>
      </c>
      <c r="K79" s="143">
        <v>-2</v>
      </c>
      <c r="L79" s="143">
        <v>2</v>
      </c>
      <c r="M79" s="143">
        <v>2</v>
      </c>
      <c r="N79" s="143">
        <v>1</v>
      </c>
      <c r="O79" s="143">
        <v>-2</v>
      </c>
      <c r="P79" s="143">
        <v>2</v>
      </c>
      <c r="Q79" s="143">
        <v>4</v>
      </c>
      <c r="R79" s="143">
        <v>0</v>
      </c>
      <c r="S79" s="143">
        <v>0</v>
      </c>
      <c r="T79" s="143">
        <v>2</v>
      </c>
      <c r="U79" s="143">
        <v>1</v>
      </c>
      <c r="V79" s="143">
        <v>0</v>
      </c>
      <c r="W79" s="143">
        <v>1</v>
      </c>
    </row>
    <row r="80" spans="1:23">
      <c r="A80" s="143" t="s">
        <v>36</v>
      </c>
      <c r="B80" s="143">
        <v>4</v>
      </c>
      <c r="C80" s="143">
        <v>5</v>
      </c>
      <c r="D80" s="143">
        <v>-1</v>
      </c>
      <c r="E80" s="143">
        <v>8</v>
      </c>
      <c r="F80" s="143">
        <v>-2</v>
      </c>
      <c r="G80" s="143">
        <v>3</v>
      </c>
      <c r="H80" s="143">
        <v>8</v>
      </c>
      <c r="I80" s="143">
        <v>4</v>
      </c>
      <c r="J80" s="143">
        <v>1</v>
      </c>
      <c r="K80" s="143">
        <v>3</v>
      </c>
      <c r="L80" s="143">
        <v>2</v>
      </c>
      <c r="M80" s="143">
        <v>6</v>
      </c>
      <c r="N80" s="143">
        <v>6</v>
      </c>
      <c r="O80" s="143">
        <v>0</v>
      </c>
      <c r="P80" s="143">
        <v>3</v>
      </c>
      <c r="Q80" s="143">
        <v>3</v>
      </c>
      <c r="R80" s="143">
        <v>3</v>
      </c>
      <c r="S80" s="143">
        <v>-2</v>
      </c>
      <c r="T80" s="143">
        <v>3</v>
      </c>
      <c r="U80" s="143">
        <v>-2</v>
      </c>
      <c r="V80" s="143">
        <v>2</v>
      </c>
      <c r="W80" s="143">
        <v>2</v>
      </c>
    </row>
    <row r="81" spans="1:23">
      <c r="A81" s="143" t="s">
        <v>164</v>
      </c>
      <c r="B81" s="143">
        <v>2</v>
      </c>
      <c r="C81" s="143">
        <v>0</v>
      </c>
      <c r="D81" s="143">
        <v>2</v>
      </c>
      <c r="E81" s="143">
        <v>3</v>
      </c>
      <c r="F81" s="143">
        <v>5</v>
      </c>
      <c r="G81" s="143">
        <v>5</v>
      </c>
      <c r="H81" s="143">
        <v>3</v>
      </c>
      <c r="I81" s="143">
        <v>0</v>
      </c>
      <c r="J81" s="143">
        <v>2</v>
      </c>
      <c r="K81" s="143">
        <v>4</v>
      </c>
      <c r="L81" s="143">
        <v>2</v>
      </c>
      <c r="M81" s="143">
        <v>-3</v>
      </c>
      <c r="N81" s="143">
        <v>-1</v>
      </c>
      <c r="O81" s="143">
        <v>1</v>
      </c>
      <c r="P81" s="143">
        <v>3</v>
      </c>
      <c r="Q81" s="143">
        <v>5</v>
      </c>
      <c r="R81" s="143">
        <v>-3</v>
      </c>
      <c r="S81" s="143">
        <v>2</v>
      </c>
      <c r="T81" s="143">
        <v>-3</v>
      </c>
      <c r="U81" s="143">
        <v>3</v>
      </c>
      <c r="V81" s="143">
        <v>-4</v>
      </c>
      <c r="W81" s="143">
        <v>1</v>
      </c>
    </row>
    <row r="82" spans="1:23">
      <c r="A82" s="143" t="s">
        <v>148</v>
      </c>
      <c r="B82" s="143">
        <v>3</v>
      </c>
      <c r="C82" s="143">
        <v>4</v>
      </c>
      <c r="D82" s="143">
        <v>-3</v>
      </c>
      <c r="E82" s="143">
        <v>8</v>
      </c>
      <c r="F82" s="143">
        <v>-3</v>
      </c>
      <c r="G82" s="143">
        <v>1</v>
      </c>
      <c r="H82" s="143">
        <v>8</v>
      </c>
      <c r="I82" s="143">
        <v>4</v>
      </c>
      <c r="J82" s="143">
        <v>0</v>
      </c>
      <c r="K82" s="143">
        <v>2</v>
      </c>
      <c r="L82" s="143">
        <v>2</v>
      </c>
      <c r="M82" s="143">
        <v>3</v>
      </c>
      <c r="N82" s="143">
        <v>3</v>
      </c>
      <c r="O82" s="143">
        <v>-5</v>
      </c>
      <c r="P82" s="143">
        <v>2</v>
      </c>
      <c r="Q82" s="143">
        <v>2</v>
      </c>
      <c r="R82" s="143">
        <v>2</v>
      </c>
      <c r="S82" s="143">
        <v>-3</v>
      </c>
      <c r="T82" s="143">
        <v>3</v>
      </c>
      <c r="U82" s="143">
        <v>3</v>
      </c>
      <c r="V82" s="143">
        <v>-3</v>
      </c>
      <c r="W82" s="143">
        <v>3</v>
      </c>
    </row>
    <row r="83" spans="1:23">
      <c r="A83" s="143" t="s">
        <v>91</v>
      </c>
      <c r="B83" s="143">
        <v>3</v>
      </c>
      <c r="C83" s="143">
        <v>1</v>
      </c>
      <c r="D83" s="143">
        <v>2</v>
      </c>
      <c r="E83" s="143">
        <v>4</v>
      </c>
      <c r="F83" s="143">
        <v>1</v>
      </c>
      <c r="G83" s="143">
        <v>2</v>
      </c>
      <c r="H83" s="143">
        <v>4</v>
      </c>
      <c r="I83" s="143">
        <v>2</v>
      </c>
      <c r="J83" s="143">
        <v>1</v>
      </c>
      <c r="K83" s="143">
        <v>4</v>
      </c>
      <c r="L83" s="143">
        <v>2</v>
      </c>
      <c r="M83" s="143">
        <v>4</v>
      </c>
      <c r="N83" s="143">
        <v>3</v>
      </c>
      <c r="O83" s="143">
        <v>-2</v>
      </c>
      <c r="P83" s="143">
        <v>4</v>
      </c>
      <c r="Q83" s="143">
        <v>3</v>
      </c>
      <c r="R83" s="143">
        <v>6</v>
      </c>
      <c r="S83" s="143">
        <v>4</v>
      </c>
      <c r="T83" s="143">
        <v>2</v>
      </c>
      <c r="U83" s="143">
        <v>-2</v>
      </c>
      <c r="V83" s="143">
        <v>7</v>
      </c>
      <c r="W83" s="143">
        <v>-3</v>
      </c>
    </row>
    <row r="84" spans="1:23">
      <c r="A84" s="143" t="s">
        <v>143</v>
      </c>
      <c r="B84" s="143">
        <v>0</v>
      </c>
      <c r="C84" s="143">
        <v>2</v>
      </c>
      <c r="D84" s="143">
        <v>1</v>
      </c>
      <c r="E84" s="143">
        <v>0</v>
      </c>
      <c r="F84" s="143">
        <v>1</v>
      </c>
      <c r="G84" s="143">
        <v>-2</v>
      </c>
      <c r="H84" s="143">
        <v>4</v>
      </c>
      <c r="I84" s="143">
        <v>2</v>
      </c>
      <c r="J84" s="143">
        <v>7</v>
      </c>
      <c r="K84" s="143">
        <v>1</v>
      </c>
      <c r="L84" s="143">
        <v>2</v>
      </c>
      <c r="M84" s="143">
        <v>3</v>
      </c>
      <c r="N84" s="143">
        <v>4</v>
      </c>
      <c r="O84" s="143">
        <v>-1</v>
      </c>
      <c r="P84" s="143">
        <v>3</v>
      </c>
      <c r="Q84" s="143">
        <v>5</v>
      </c>
      <c r="R84" s="143">
        <v>1</v>
      </c>
      <c r="S84" s="143">
        <v>1</v>
      </c>
      <c r="T84" s="143">
        <v>-2</v>
      </c>
      <c r="U84" s="143">
        <v>1</v>
      </c>
      <c r="V84" s="143">
        <v>1</v>
      </c>
      <c r="W84" s="143">
        <v>4</v>
      </c>
    </row>
    <row r="85" spans="1:23">
      <c r="A85" s="143" t="s">
        <v>158</v>
      </c>
      <c r="B85" s="143">
        <v>1</v>
      </c>
      <c r="C85" s="143">
        <v>5</v>
      </c>
      <c r="D85" s="143">
        <v>-2</v>
      </c>
      <c r="E85" s="143">
        <v>-2</v>
      </c>
      <c r="F85" s="143">
        <v>-2</v>
      </c>
      <c r="G85" s="143">
        <v>6</v>
      </c>
      <c r="H85" s="143">
        <v>3</v>
      </c>
      <c r="I85" s="143">
        <v>0</v>
      </c>
      <c r="J85" s="143">
        <v>2</v>
      </c>
      <c r="K85" s="143">
        <v>1</v>
      </c>
      <c r="L85" s="143">
        <v>1</v>
      </c>
      <c r="M85" s="143">
        <v>5</v>
      </c>
      <c r="N85" s="143">
        <v>1</v>
      </c>
      <c r="O85" s="143">
        <v>2</v>
      </c>
      <c r="P85" s="143">
        <v>0</v>
      </c>
      <c r="Q85" s="143">
        <v>1</v>
      </c>
      <c r="R85" s="143">
        <v>3</v>
      </c>
      <c r="S85" s="143">
        <v>1</v>
      </c>
      <c r="T85" s="143">
        <v>3</v>
      </c>
      <c r="U85" s="143">
        <v>-1</v>
      </c>
      <c r="V85" s="143">
        <v>1</v>
      </c>
      <c r="W85" s="143">
        <v>1</v>
      </c>
    </row>
    <row r="86" spans="1:23">
      <c r="A86" s="143" t="s">
        <v>174</v>
      </c>
      <c r="B86" s="143">
        <v>4</v>
      </c>
      <c r="C86" s="143">
        <v>4</v>
      </c>
      <c r="D86" s="143">
        <v>3</v>
      </c>
      <c r="E86" s="143">
        <v>1</v>
      </c>
      <c r="F86" s="143">
        <v>-3</v>
      </c>
      <c r="G86" s="143">
        <v>2</v>
      </c>
      <c r="H86" s="143">
        <v>2</v>
      </c>
      <c r="I86" s="143">
        <v>4</v>
      </c>
      <c r="J86" s="143">
        <v>1</v>
      </c>
      <c r="K86" s="143">
        <v>-2</v>
      </c>
      <c r="L86" s="143">
        <v>1</v>
      </c>
      <c r="M86" s="143">
        <v>3</v>
      </c>
      <c r="N86" s="143">
        <v>0</v>
      </c>
      <c r="O86" s="143">
        <v>3</v>
      </c>
      <c r="P86" s="143">
        <v>1</v>
      </c>
      <c r="Q86" s="143">
        <v>3</v>
      </c>
      <c r="R86" s="143">
        <v>0</v>
      </c>
      <c r="S86" s="143">
        <v>1</v>
      </c>
      <c r="T86" s="143">
        <v>-1</v>
      </c>
      <c r="U86" s="143">
        <v>-2</v>
      </c>
      <c r="V86" s="143">
        <v>-1</v>
      </c>
      <c r="W86" s="143">
        <v>3</v>
      </c>
    </row>
    <row r="87" spans="1:23">
      <c r="A87" s="143" t="s">
        <v>180</v>
      </c>
      <c r="B87" s="143">
        <v>4</v>
      </c>
      <c r="C87" s="143">
        <v>6</v>
      </c>
      <c r="D87" s="143">
        <v>3</v>
      </c>
      <c r="E87" s="143">
        <v>2</v>
      </c>
      <c r="F87" s="143">
        <v>-3</v>
      </c>
      <c r="G87" s="143">
        <v>-3</v>
      </c>
      <c r="H87" s="143">
        <v>1</v>
      </c>
      <c r="I87" s="143">
        <v>4</v>
      </c>
      <c r="J87" s="143">
        <v>1</v>
      </c>
      <c r="K87" s="143">
        <v>-1</v>
      </c>
      <c r="L87" s="143">
        <v>1</v>
      </c>
      <c r="M87" s="143">
        <v>3</v>
      </c>
      <c r="N87" s="143">
        <v>0</v>
      </c>
      <c r="O87" s="143">
        <v>3</v>
      </c>
      <c r="P87" s="143">
        <v>0</v>
      </c>
      <c r="Q87" s="143">
        <v>2</v>
      </c>
      <c r="R87" s="143">
        <v>3</v>
      </c>
      <c r="S87" s="143">
        <v>-2</v>
      </c>
      <c r="T87" s="143">
        <v>-3</v>
      </c>
      <c r="U87" s="143">
        <v>1</v>
      </c>
      <c r="V87" s="143">
        <v>-1</v>
      </c>
      <c r="W87" s="143">
        <v>5</v>
      </c>
    </row>
    <row r="88" spans="1:23">
      <c r="A88" s="143" t="s">
        <v>125</v>
      </c>
      <c r="B88" s="143">
        <v>4</v>
      </c>
      <c r="C88" s="143">
        <v>4</v>
      </c>
      <c r="D88" s="143">
        <v>7</v>
      </c>
      <c r="E88" s="143">
        <v>2</v>
      </c>
      <c r="F88" s="143">
        <v>-5</v>
      </c>
      <c r="G88" s="143">
        <v>0</v>
      </c>
      <c r="H88" s="143">
        <v>4</v>
      </c>
      <c r="I88" s="143">
        <v>4</v>
      </c>
      <c r="J88" s="143">
        <v>1</v>
      </c>
      <c r="K88" s="143">
        <v>2</v>
      </c>
      <c r="L88" s="143">
        <v>1</v>
      </c>
      <c r="M88" s="143">
        <v>4</v>
      </c>
      <c r="N88" s="143">
        <v>3</v>
      </c>
      <c r="O88" s="143">
        <v>6</v>
      </c>
      <c r="P88" s="143">
        <v>2</v>
      </c>
      <c r="Q88" s="143">
        <v>3</v>
      </c>
      <c r="R88" s="143">
        <v>1</v>
      </c>
      <c r="S88" s="143">
        <v>2</v>
      </c>
      <c r="T88" s="143">
        <v>-3</v>
      </c>
      <c r="U88" s="143">
        <v>-5</v>
      </c>
      <c r="V88" s="143">
        <v>1</v>
      </c>
      <c r="W88" s="143">
        <v>3</v>
      </c>
    </row>
    <row r="89" spans="1:23">
      <c r="A89" s="143" t="s">
        <v>103</v>
      </c>
      <c r="B89" s="143">
        <v>-2</v>
      </c>
      <c r="C89" s="143">
        <v>6</v>
      </c>
      <c r="D89" s="143">
        <v>0</v>
      </c>
      <c r="E89" s="143">
        <v>-2</v>
      </c>
      <c r="F89" s="143">
        <v>1</v>
      </c>
      <c r="G89" s="143">
        <v>6</v>
      </c>
      <c r="H89" s="143">
        <v>3</v>
      </c>
      <c r="I89" s="143">
        <v>3</v>
      </c>
      <c r="J89" s="143">
        <v>2</v>
      </c>
      <c r="K89" s="143">
        <v>3</v>
      </c>
      <c r="L89" s="143">
        <v>1</v>
      </c>
      <c r="M89" s="143">
        <v>3</v>
      </c>
      <c r="N89" s="143">
        <v>2</v>
      </c>
      <c r="O89" s="143">
        <v>3</v>
      </c>
      <c r="P89" s="143">
        <v>1</v>
      </c>
      <c r="Q89" s="143">
        <v>3</v>
      </c>
      <c r="R89" s="143">
        <v>4</v>
      </c>
      <c r="S89" s="143">
        <v>2</v>
      </c>
      <c r="T89" s="143">
        <v>0</v>
      </c>
      <c r="U89" s="143">
        <v>-1</v>
      </c>
      <c r="V89" s="143">
        <v>0</v>
      </c>
      <c r="W89" s="143">
        <v>1</v>
      </c>
    </row>
    <row r="90" spans="1:23">
      <c r="A90" s="143" t="s">
        <v>195</v>
      </c>
      <c r="B90" s="143">
        <v>-2</v>
      </c>
      <c r="C90" s="143">
        <v>6</v>
      </c>
      <c r="D90" s="143">
        <v>0</v>
      </c>
      <c r="E90" s="143">
        <v>-2</v>
      </c>
      <c r="F90" s="143">
        <v>1</v>
      </c>
      <c r="G90" s="143">
        <v>6</v>
      </c>
      <c r="H90" s="143">
        <v>3</v>
      </c>
      <c r="I90" s="143">
        <v>3</v>
      </c>
      <c r="J90" s="143">
        <v>2</v>
      </c>
      <c r="K90" s="143">
        <v>3</v>
      </c>
      <c r="L90" s="143">
        <v>1</v>
      </c>
      <c r="M90" s="143">
        <v>3</v>
      </c>
      <c r="N90" s="143">
        <v>2</v>
      </c>
      <c r="O90" s="143">
        <v>3</v>
      </c>
      <c r="P90" s="143">
        <v>1</v>
      </c>
      <c r="Q90" s="143">
        <v>3</v>
      </c>
      <c r="R90" s="143">
        <v>4</v>
      </c>
      <c r="S90" s="143">
        <v>2</v>
      </c>
      <c r="T90" s="143">
        <v>0</v>
      </c>
      <c r="U90" s="143">
        <v>-1</v>
      </c>
      <c r="V90" s="143">
        <v>0</v>
      </c>
      <c r="W90" s="143">
        <v>1</v>
      </c>
    </row>
    <row r="91" spans="1:23">
      <c r="A91" s="143" t="s">
        <v>190</v>
      </c>
      <c r="B91" s="143">
        <v>0</v>
      </c>
      <c r="C91" s="143">
        <v>5</v>
      </c>
      <c r="D91" s="143">
        <v>-2</v>
      </c>
      <c r="E91" s="143">
        <v>-2</v>
      </c>
      <c r="F91" s="143">
        <v>-2</v>
      </c>
      <c r="G91" s="143">
        <v>6</v>
      </c>
      <c r="H91" s="143">
        <v>3</v>
      </c>
      <c r="I91" s="143">
        <v>0</v>
      </c>
      <c r="J91" s="143">
        <v>2</v>
      </c>
      <c r="K91" s="143">
        <v>1</v>
      </c>
      <c r="L91" s="143">
        <v>1</v>
      </c>
      <c r="M91" s="143">
        <v>5</v>
      </c>
      <c r="N91" s="143">
        <v>1</v>
      </c>
      <c r="O91" s="143">
        <v>2</v>
      </c>
      <c r="P91" s="143">
        <v>0</v>
      </c>
      <c r="Q91" s="143">
        <v>1</v>
      </c>
      <c r="R91" s="143">
        <v>3</v>
      </c>
      <c r="S91" s="143">
        <v>1</v>
      </c>
      <c r="T91" s="143">
        <v>3</v>
      </c>
      <c r="U91" s="143">
        <v>-1</v>
      </c>
      <c r="V91" s="143">
        <v>1</v>
      </c>
      <c r="W91" s="143">
        <v>1</v>
      </c>
    </row>
    <row r="92" spans="1:23">
      <c r="A92" s="143" t="s">
        <v>211</v>
      </c>
      <c r="B92" s="143">
        <v>0</v>
      </c>
      <c r="C92" s="143">
        <v>0</v>
      </c>
      <c r="D92" s="143">
        <v>0</v>
      </c>
      <c r="E92" s="143">
        <v>0</v>
      </c>
      <c r="F92" s="143">
        <v>0</v>
      </c>
      <c r="G92" s="143">
        <v>0</v>
      </c>
      <c r="H92" s="143">
        <v>1</v>
      </c>
      <c r="I92" s="143">
        <v>0</v>
      </c>
      <c r="J92" s="143">
        <v>4</v>
      </c>
      <c r="K92" s="143">
        <v>0</v>
      </c>
      <c r="L92" s="143">
        <v>0</v>
      </c>
      <c r="M92" s="143">
        <v>0</v>
      </c>
      <c r="N92" s="143">
        <v>1</v>
      </c>
      <c r="O92" s="143">
        <v>-2</v>
      </c>
      <c r="P92" s="143">
        <v>1</v>
      </c>
      <c r="Q92" s="143">
        <v>1</v>
      </c>
      <c r="R92" s="143">
        <v>0</v>
      </c>
      <c r="S92" s="143">
        <v>-2</v>
      </c>
      <c r="T92" s="143">
        <v>0</v>
      </c>
      <c r="U92" s="143">
        <v>0</v>
      </c>
      <c r="V92" s="143">
        <v>0</v>
      </c>
      <c r="W92" s="143">
        <v>1</v>
      </c>
    </row>
    <row r="93" spans="1:23">
      <c r="A93" s="143" t="s">
        <v>155</v>
      </c>
      <c r="B93" s="143">
        <v>5</v>
      </c>
      <c r="C93" s="143">
        <v>0</v>
      </c>
      <c r="D93" s="143">
        <v>4</v>
      </c>
      <c r="E93" s="143">
        <v>6</v>
      </c>
      <c r="F93" s="143">
        <v>-6</v>
      </c>
      <c r="G93" s="143">
        <v>2</v>
      </c>
      <c r="H93" s="143">
        <v>1</v>
      </c>
      <c r="I93" s="143">
        <v>3</v>
      </c>
      <c r="J93" s="143">
        <v>-1</v>
      </c>
      <c r="K93" s="143">
        <v>-6</v>
      </c>
      <c r="L93" s="143">
        <v>0</v>
      </c>
      <c r="M93" s="143">
        <v>2</v>
      </c>
      <c r="N93" s="143">
        <v>0</v>
      </c>
      <c r="O93" s="143">
        <v>5</v>
      </c>
      <c r="P93" s="143">
        <v>1</v>
      </c>
      <c r="Q93" s="143">
        <v>2</v>
      </c>
      <c r="R93" s="143">
        <v>-2</v>
      </c>
      <c r="S93" s="143">
        <v>1</v>
      </c>
      <c r="T93" s="143">
        <v>3</v>
      </c>
      <c r="U93" s="143">
        <v>7</v>
      </c>
      <c r="V93" s="143">
        <v>-1</v>
      </c>
      <c r="W93" s="143">
        <v>5</v>
      </c>
    </row>
    <row r="94" spans="1:23">
      <c r="A94" s="143" t="s">
        <v>159</v>
      </c>
      <c r="B94" s="143">
        <v>6</v>
      </c>
      <c r="C94" s="143">
        <v>0</v>
      </c>
      <c r="D94" s="143">
        <v>2</v>
      </c>
      <c r="E94" s="143">
        <v>6</v>
      </c>
      <c r="F94" s="143">
        <v>-7</v>
      </c>
      <c r="G94" s="143">
        <v>8</v>
      </c>
      <c r="H94" s="143">
        <v>4</v>
      </c>
      <c r="I94" s="143">
        <v>2</v>
      </c>
      <c r="J94" s="143">
        <v>0</v>
      </c>
      <c r="K94" s="143">
        <v>-4</v>
      </c>
      <c r="L94" s="143">
        <v>0</v>
      </c>
      <c r="M94" s="143">
        <v>-6</v>
      </c>
      <c r="N94" s="143">
        <v>2</v>
      </c>
      <c r="O94" s="143">
        <v>3</v>
      </c>
      <c r="P94" s="143">
        <v>0</v>
      </c>
      <c r="Q94" s="143">
        <v>0</v>
      </c>
      <c r="R94" s="143">
        <v>2</v>
      </c>
      <c r="S94" s="143">
        <v>6</v>
      </c>
      <c r="T94" s="143">
        <v>-1</v>
      </c>
      <c r="U94" s="143">
        <v>4</v>
      </c>
      <c r="V94" s="143">
        <v>-2</v>
      </c>
      <c r="W94" s="143">
        <v>5</v>
      </c>
    </row>
    <row r="95" spans="1:23">
      <c r="A95" s="143" t="s">
        <v>41</v>
      </c>
      <c r="B95" s="143">
        <v>2</v>
      </c>
      <c r="C95" s="143">
        <v>2</v>
      </c>
      <c r="D95" s="143">
        <v>-2</v>
      </c>
      <c r="E95" s="143">
        <v>-2</v>
      </c>
      <c r="F95" s="143">
        <v>0</v>
      </c>
      <c r="G95" s="143">
        <v>5</v>
      </c>
      <c r="H95" s="143">
        <v>1</v>
      </c>
      <c r="I95" s="143">
        <v>-3</v>
      </c>
      <c r="J95" s="143">
        <v>0</v>
      </c>
      <c r="K95" s="143">
        <v>1</v>
      </c>
      <c r="L95" s="143">
        <v>0</v>
      </c>
      <c r="M95" s="143">
        <v>2</v>
      </c>
      <c r="N95" s="143">
        <v>0</v>
      </c>
      <c r="O95" s="143">
        <v>2</v>
      </c>
      <c r="P95" s="143">
        <v>0</v>
      </c>
      <c r="Q95" s="143">
        <v>1</v>
      </c>
      <c r="R95" s="143">
        <v>-1</v>
      </c>
      <c r="S95" s="143">
        <v>-1</v>
      </c>
      <c r="T95" s="143">
        <v>5</v>
      </c>
      <c r="U95" s="143">
        <v>0</v>
      </c>
      <c r="V95" s="143">
        <v>-1</v>
      </c>
      <c r="W95" s="143">
        <v>3</v>
      </c>
    </row>
    <row r="96" spans="1:23">
      <c r="A96" s="143" t="s">
        <v>187</v>
      </c>
      <c r="B96" s="143">
        <v>3</v>
      </c>
      <c r="C96" s="143">
        <v>2</v>
      </c>
      <c r="D96" s="143">
        <v>-2</v>
      </c>
      <c r="E96" s="143">
        <v>1</v>
      </c>
      <c r="F96" s="143">
        <v>1</v>
      </c>
      <c r="G96" s="143">
        <v>5</v>
      </c>
      <c r="H96" s="143">
        <v>2</v>
      </c>
      <c r="I96" s="143">
        <v>-3</v>
      </c>
      <c r="J96" s="143">
        <v>0</v>
      </c>
      <c r="K96" s="143">
        <v>3</v>
      </c>
      <c r="L96" s="143">
        <v>0</v>
      </c>
      <c r="M96" s="143">
        <v>3</v>
      </c>
      <c r="N96" s="143">
        <v>-1</v>
      </c>
      <c r="O96" s="143">
        <v>-3</v>
      </c>
      <c r="P96" s="143">
        <v>1</v>
      </c>
      <c r="Q96" s="143">
        <v>0</v>
      </c>
      <c r="R96" s="143">
        <v>4</v>
      </c>
      <c r="S96" s="143">
        <v>2</v>
      </c>
      <c r="T96" s="143">
        <v>5</v>
      </c>
      <c r="U96" s="143">
        <v>0</v>
      </c>
      <c r="V96" s="143">
        <v>4</v>
      </c>
      <c r="W96" s="143">
        <v>-3</v>
      </c>
    </row>
    <row r="97" spans="1:23">
      <c r="A97" s="143" t="s">
        <v>145</v>
      </c>
      <c r="B97" s="143">
        <v>5</v>
      </c>
      <c r="C97" s="143">
        <v>4</v>
      </c>
      <c r="D97" s="143">
        <v>3</v>
      </c>
      <c r="E97" s="143">
        <v>5</v>
      </c>
      <c r="F97" s="143">
        <v>-3</v>
      </c>
      <c r="G97" s="143">
        <v>5</v>
      </c>
      <c r="H97" s="143">
        <v>1</v>
      </c>
      <c r="I97" s="143">
        <v>4</v>
      </c>
      <c r="J97" s="143">
        <v>-2</v>
      </c>
      <c r="K97" s="143">
        <v>-5</v>
      </c>
      <c r="L97" s="143">
        <v>0</v>
      </c>
      <c r="M97" s="143">
        <v>-1</v>
      </c>
      <c r="N97" s="143">
        <v>-3</v>
      </c>
      <c r="O97" s="143">
        <v>5</v>
      </c>
      <c r="P97" s="143">
        <v>2</v>
      </c>
      <c r="Q97" s="143">
        <v>2</v>
      </c>
      <c r="R97" s="143">
        <v>-3</v>
      </c>
      <c r="S97" s="143">
        <v>3</v>
      </c>
      <c r="T97" s="143">
        <v>4</v>
      </c>
      <c r="U97" s="143">
        <v>5</v>
      </c>
      <c r="V97" s="143">
        <v>1</v>
      </c>
      <c r="W97" s="143">
        <v>5</v>
      </c>
    </row>
    <row r="98" spans="1:23">
      <c r="A98" s="143" t="s">
        <v>51</v>
      </c>
      <c r="B98" s="143">
        <v>4</v>
      </c>
      <c r="C98" s="143">
        <v>0</v>
      </c>
      <c r="D98" s="143">
        <v>-2</v>
      </c>
      <c r="E98" s="143">
        <v>8</v>
      </c>
      <c r="F98" s="143">
        <v>-8</v>
      </c>
      <c r="G98" s="143">
        <v>-3</v>
      </c>
      <c r="H98" s="143">
        <v>3</v>
      </c>
      <c r="I98" s="143">
        <v>5</v>
      </c>
      <c r="J98" s="143">
        <v>5</v>
      </c>
      <c r="K98" s="143">
        <v>-5</v>
      </c>
      <c r="L98" s="143">
        <v>0</v>
      </c>
      <c r="M98" s="143">
        <v>5</v>
      </c>
      <c r="N98" s="143">
        <v>5</v>
      </c>
      <c r="O98" s="143">
        <v>1</v>
      </c>
      <c r="P98" s="143">
        <v>2</v>
      </c>
      <c r="Q98" s="143">
        <v>6</v>
      </c>
      <c r="R98" s="143">
        <v>3</v>
      </c>
      <c r="S98" s="143">
        <v>0</v>
      </c>
      <c r="T98" s="143">
        <v>-2</v>
      </c>
      <c r="U98" s="143">
        <v>6</v>
      </c>
      <c r="V98" s="143">
        <v>-4</v>
      </c>
      <c r="W98" s="143">
        <v>2</v>
      </c>
    </row>
    <row r="99" spans="1:23">
      <c r="A99" s="143" t="s">
        <v>207</v>
      </c>
      <c r="B99" s="143">
        <v>2</v>
      </c>
      <c r="C99" s="143">
        <v>2</v>
      </c>
      <c r="D99" s="143">
        <v>-2</v>
      </c>
      <c r="E99" s="143">
        <v>-2</v>
      </c>
      <c r="F99" s="143">
        <v>0</v>
      </c>
      <c r="G99" s="143">
        <v>5</v>
      </c>
      <c r="H99" s="143">
        <v>1</v>
      </c>
      <c r="I99" s="143">
        <v>-3</v>
      </c>
      <c r="J99" s="143">
        <v>0</v>
      </c>
      <c r="K99" s="143">
        <v>1</v>
      </c>
      <c r="L99" s="143">
        <v>0</v>
      </c>
      <c r="M99" s="143">
        <v>2</v>
      </c>
      <c r="N99" s="143">
        <v>-1</v>
      </c>
      <c r="O99" s="143">
        <v>2</v>
      </c>
      <c r="P99" s="143">
        <v>0</v>
      </c>
      <c r="Q99" s="143">
        <v>1</v>
      </c>
      <c r="R99" s="143">
        <v>-1</v>
      </c>
      <c r="S99" s="143">
        <v>-1</v>
      </c>
      <c r="T99" s="143">
        <v>5</v>
      </c>
      <c r="U99" s="143">
        <v>0</v>
      </c>
      <c r="V99" s="143">
        <v>-1</v>
      </c>
      <c r="W99" s="143">
        <v>3</v>
      </c>
    </row>
    <row r="100" spans="1:23">
      <c r="A100" s="143" t="s">
        <v>198</v>
      </c>
      <c r="B100" s="143">
        <v>-2</v>
      </c>
      <c r="C100" s="143">
        <v>5</v>
      </c>
      <c r="D100" s="143">
        <v>-2</v>
      </c>
      <c r="E100" s="143">
        <v>-3</v>
      </c>
      <c r="F100" s="143">
        <v>-3</v>
      </c>
      <c r="G100" s="143">
        <v>3</v>
      </c>
      <c r="H100" s="143">
        <v>2</v>
      </c>
      <c r="I100" s="143">
        <v>2</v>
      </c>
      <c r="J100" s="143">
        <v>4</v>
      </c>
      <c r="K100" s="143">
        <v>-3</v>
      </c>
      <c r="L100" s="143">
        <v>0</v>
      </c>
      <c r="M100" s="143">
        <v>0</v>
      </c>
      <c r="N100" s="143">
        <v>2</v>
      </c>
      <c r="O100" s="143">
        <v>-2</v>
      </c>
      <c r="P100" s="143">
        <v>2</v>
      </c>
      <c r="Q100" s="143">
        <v>4</v>
      </c>
      <c r="R100" s="143">
        <v>0</v>
      </c>
      <c r="S100" s="143">
        <v>3</v>
      </c>
      <c r="T100" s="143">
        <v>-3</v>
      </c>
      <c r="U100" s="143">
        <v>3</v>
      </c>
      <c r="V100" s="143">
        <v>1</v>
      </c>
      <c r="W100" s="143">
        <v>4</v>
      </c>
    </row>
    <row r="101" spans="1:23">
      <c r="A101" s="143" t="s">
        <v>44</v>
      </c>
      <c r="B101" s="143">
        <v>7</v>
      </c>
      <c r="C101" s="143">
        <v>-2</v>
      </c>
      <c r="D101" s="143">
        <v>-1</v>
      </c>
      <c r="E101" s="143">
        <v>8</v>
      </c>
      <c r="F101" s="143">
        <v>-4</v>
      </c>
      <c r="G101" s="143">
        <v>-1</v>
      </c>
      <c r="H101" s="143">
        <v>5</v>
      </c>
      <c r="I101" s="143">
        <v>6</v>
      </c>
      <c r="J101" s="143">
        <v>3</v>
      </c>
      <c r="K101" s="143">
        <v>-2</v>
      </c>
      <c r="L101" s="143">
        <v>0</v>
      </c>
      <c r="M101" s="143">
        <v>4</v>
      </c>
      <c r="N101" s="143">
        <v>-1</v>
      </c>
      <c r="O101" s="143">
        <v>-3</v>
      </c>
      <c r="P101" s="143">
        <v>2</v>
      </c>
      <c r="Q101" s="143">
        <v>6</v>
      </c>
      <c r="R101" s="143">
        <v>1</v>
      </c>
      <c r="S101" s="143">
        <v>-1</v>
      </c>
      <c r="T101" s="143">
        <v>-2</v>
      </c>
      <c r="U101" s="143">
        <v>8</v>
      </c>
      <c r="V101" s="143">
        <v>-5</v>
      </c>
      <c r="W101" s="143">
        <v>0</v>
      </c>
    </row>
    <row r="102" spans="1:23">
      <c r="A102" s="143" t="s">
        <v>166</v>
      </c>
      <c r="B102" s="143">
        <v>2</v>
      </c>
      <c r="C102" s="143">
        <v>2</v>
      </c>
      <c r="D102" s="143">
        <v>-2</v>
      </c>
      <c r="E102" s="143">
        <v>-2</v>
      </c>
      <c r="F102" s="143">
        <v>0</v>
      </c>
      <c r="G102" s="143">
        <v>0</v>
      </c>
      <c r="H102" s="143">
        <v>1</v>
      </c>
      <c r="I102" s="143">
        <v>-3</v>
      </c>
      <c r="J102" s="143">
        <v>0</v>
      </c>
      <c r="K102" s="143">
        <v>1</v>
      </c>
      <c r="L102" s="143">
        <v>0</v>
      </c>
      <c r="M102" s="143">
        <v>2</v>
      </c>
      <c r="N102" s="143">
        <v>-1</v>
      </c>
      <c r="O102" s="143">
        <v>2</v>
      </c>
      <c r="P102" s="143">
        <v>0</v>
      </c>
      <c r="Q102" s="143">
        <v>1</v>
      </c>
      <c r="R102" s="143">
        <v>-1</v>
      </c>
      <c r="S102" s="143">
        <v>-1</v>
      </c>
      <c r="T102" s="143">
        <v>5</v>
      </c>
      <c r="U102" s="143">
        <v>0</v>
      </c>
      <c r="V102" s="143">
        <v>0</v>
      </c>
      <c r="W102" s="143">
        <v>3</v>
      </c>
    </row>
    <row r="103" spans="1:23">
      <c r="A103" s="143" t="s">
        <v>102</v>
      </c>
      <c r="B103" s="143">
        <v>2</v>
      </c>
      <c r="C103" s="143">
        <v>2</v>
      </c>
      <c r="D103" s="143">
        <v>-2</v>
      </c>
      <c r="E103" s="143">
        <v>-2</v>
      </c>
      <c r="F103" s="143">
        <v>1</v>
      </c>
      <c r="G103" s="143">
        <v>5</v>
      </c>
      <c r="H103" s="143">
        <v>1</v>
      </c>
      <c r="I103" s="143">
        <v>-3</v>
      </c>
      <c r="J103" s="143">
        <v>0</v>
      </c>
      <c r="K103" s="143">
        <v>1</v>
      </c>
      <c r="L103" s="143">
        <v>0</v>
      </c>
      <c r="M103" s="143">
        <v>2</v>
      </c>
      <c r="N103" s="143">
        <v>-1</v>
      </c>
      <c r="O103" s="143">
        <v>2</v>
      </c>
      <c r="P103" s="143">
        <v>0</v>
      </c>
      <c r="Q103" s="143">
        <v>1</v>
      </c>
      <c r="R103" s="143">
        <v>-1</v>
      </c>
      <c r="S103" s="143">
        <v>-1</v>
      </c>
      <c r="T103" s="143">
        <v>5</v>
      </c>
      <c r="U103" s="143">
        <v>0</v>
      </c>
      <c r="V103" s="143">
        <v>-1</v>
      </c>
      <c r="W103" s="143">
        <v>3</v>
      </c>
    </row>
    <row r="104" spans="1:23">
      <c r="A104" s="143" t="s">
        <v>182</v>
      </c>
      <c r="B104" s="143">
        <v>2</v>
      </c>
      <c r="C104" s="143">
        <v>7</v>
      </c>
      <c r="D104" s="143">
        <v>-3</v>
      </c>
      <c r="E104" s="143">
        <v>5</v>
      </c>
      <c r="F104" s="143">
        <v>1</v>
      </c>
      <c r="G104" s="143">
        <v>6</v>
      </c>
      <c r="H104" s="143">
        <v>6</v>
      </c>
      <c r="I104" s="143">
        <v>2</v>
      </c>
      <c r="J104" s="143">
        <v>0</v>
      </c>
      <c r="K104" s="143">
        <v>4</v>
      </c>
      <c r="L104" s="143">
        <v>0</v>
      </c>
      <c r="M104" s="143">
        <v>3</v>
      </c>
      <c r="N104" s="143">
        <v>3</v>
      </c>
      <c r="O104" s="143">
        <v>4</v>
      </c>
      <c r="P104" s="143">
        <v>1</v>
      </c>
      <c r="Q104" s="143">
        <v>2</v>
      </c>
      <c r="R104" s="143">
        <v>2</v>
      </c>
      <c r="S104" s="143">
        <v>-3</v>
      </c>
      <c r="T104" s="143">
        <v>3</v>
      </c>
      <c r="U104" s="143">
        <v>0</v>
      </c>
      <c r="V104" s="143">
        <v>-2</v>
      </c>
      <c r="W104" s="143">
        <v>2</v>
      </c>
    </row>
    <row r="105" spans="1:23">
      <c r="A105" s="143" t="s">
        <v>146</v>
      </c>
      <c r="B105" s="143">
        <v>5</v>
      </c>
      <c r="C105" s="143">
        <v>4</v>
      </c>
      <c r="D105" s="143">
        <v>3</v>
      </c>
      <c r="E105" s="143">
        <v>5</v>
      </c>
      <c r="F105" s="143">
        <v>-3</v>
      </c>
      <c r="G105" s="143">
        <v>5</v>
      </c>
      <c r="H105" s="143">
        <v>1</v>
      </c>
      <c r="I105" s="143">
        <v>4</v>
      </c>
      <c r="J105" s="143">
        <v>-2</v>
      </c>
      <c r="K105" s="143">
        <v>-5</v>
      </c>
      <c r="L105" s="143">
        <v>0</v>
      </c>
      <c r="M105" s="143">
        <v>-1</v>
      </c>
      <c r="N105" s="143">
        <v>-3</v>
      </c>
      <c r="O105" s="143">
        <v>5</v>
      </c>
      <c r="P105" s="143">
        <v>2</v>
      </c>
      <c r="Q105" s="143">
        <v>3</v>
      </c>
      <c r="R105" s="143">
        <v>-3</v>
      </c>
      <c r="S105" s="143">
        <v>3</v>
      </c>
      <c r="T105" s="143">
        <v>4</v>
      </c>
      <c r="U105" s="143">
        <v>5</v>
      </c>
      <c r="V105" s="143">
        <v>1</v>
      </c>
      <c r="W105" s="143">
        <v>5</v>
      </c>
    </row>
    <row r="106" spans="1:23">
      <c r="A106" s="143" t="s">
        <v>196</v>
      </c>
      <c r="B106" s="143">
        <v>6</v>
      </c>
      <c r="C106" s="143">
        <v>0</v>
      </c>
      <c r="D106" s="143">
        <v>2</v>
      </c>
      <c r="E106" s="143">
        <v>6</v>
      </c>
      <c r="F106" s="143">
        <v>-7</v>
      </c>
      <c r="G106" s="143">
        <v>8</v>
      </c>
      <c r="H106" s="143">
        <v>4</v>
      </c>
      <c r="I106" s="143">
        <v>2</v>
      </c>
      <c r="J106" s="143">
        <v>0</v>
      </c>
      <c r="K106" s="143">
        <v>-4</v>
      </c>
      <c r="L106" s="143">
        <v>0</v>
      </c>
      <c r="M106" s="143">
        <v>-6</v>
      </c>
      <c r="N106" s="143">
        <v>2</v>
      </c>
      <c r="O106" s="143">
        <v>3</v>
      </c>
      <c r="P106" s="143">
        <v>0</v>
      </c>
      <c r="Q106" s="143">
        <v>0</v>
      </c>
      <c r="R106" s="143">
        <v>2</v>
      </c>
      <c r="S106" s="143">
        <v>6</v>
      </c>
      <c r="T106" s="143">
        <v>-1</v>
      </c>
      <c r="U106" s="143">
        <v>4</v>
      </c>
      <c r="V106" s="143">
        <v>-2</v>
      </c>
      <c r="W106" s="143">
        <v>5</v>
      </c>
    </row>
    <row r="107" spans="1:23">
      <c r="A107" s="143" t="s">
        <v>203</v>
      </c>
      <c r="B107" s="143">
        <v>0</v>
      </c>
      <c r="C107" s="143">
        <v>0</v>
      </c>
      <c r="D107" s="143">
        <v>0</v>
      </c>
      <c r="E107" s="143">
        <v>-2</v>
      </c>
      <c r="F107" s="143">
        <v>0</v>
      </c>
      <c r="G107" s="143">
        <v>2</v>
      </c>
      <c r="H107" s="143">
        <v>1</v>
      </c>
      <c r="I107" s="143">
        <v>0</v>
      </c>
      <c r="J107" s="143">
        <v>4</v>
      </c>
      <c r="K107" s="143">
        <v>0</v>
      </c>
      <c r="L107" s="143">
        <v>0</v>
      </c>
      <c r="M107" s="143">
        <v>0</v>
      </c>
      <c r="N107" s="143">
        <v>1</v>
      </c>
      <c r="O107" s="143">
        <v>-2</v>
      </c>
      <c r="P107" s="143">
        <v>2</v>
      </c>
      <c r="Q107" s="143">
        <v>2</v>
      </c>
      <c r="R107" s="143">
        <v>0</v>
      </c>
      <c r="S107" s="143">
        <v>0</v>
      </c>
      <c r="T107" s="143">
        <v>2</v>
      </c>
      <c r="U107" s="143">
        <v>0</v>
      </c>
      <c r="V107" s="143">
        <v>0</v>
      </c>
      <c r="W107" s="143">
        <v>4</v>
      </c>
    </row>
    <row r="108" spans="1:23">
      <c r="A108" s="143" t="s">
        <v>186</v>
      </c>
      <c r="B108" s="143">
        <v>0</v>
      </c>
      <c r="C108" s="143">
        <v>0</v>
      </c>
      <c r="D108" s="143">
        <v>0</v>
      </c>
      <c r="E108" s="143">
        <v>-2</v>
      </c>
      <c r="F108" s="143">
        <v>0</v>
      </c>
      <c r="G108" s="143">
        <v>2</v>
      </c>
      <c r="H108" s="143">
        <v>1</v>
      </c>
      <c r="I108" s="143">
        <v>0</v>
      </c>
      <c r="J108" s="143">
        <v>4</v>
      </c>
      <c r="K108" s="143">
        <v>0</v>
      </c>
      <c r="L108" s="143">
        <v>0</v>
      </c>
      <c r="M108" s="143">
        <v>0</v>
      </c>
      <c r="N108" s="143">
        <v>1</v>
      </c>
      <c r="O108" s="143">
        <v>-2</v>
      </c>
      <c r="P108" s="143">
        <v>2</v>
      </c>
      <c r="Q108" s="143">
        <v>2</v>
      </c>
      <c r="R108" s="143">
        <v>0</v>
      </c>
      <c r="S108">
        <v>0</v>
      </c>
      <c r="T108" s="143">
        <v>2</v>
      </c>
      <c r="U108" s="143">
        <v>0</v>
      </c>
      <c r="V108" s="143">
        <v>0</v>
      </c>
      <c r="W108" s="143">
        <v>4</v>
      </c>
    </row>
    <row r="109" spans="1:23">
      <c r="A109" s="143" t="s">
        <v>168</v>
      </c>
      <c r="B109" s="143">
        <v>4</v>
      </c>
      <c r="C109" s="143">
        <v>-2</v>
      </c>
      <c r="D109" s="143">
        <v>-1</v>
      </c>
      <c r="E109" s="143">
        <v>8</v>
      </c>
      <c r="F109" s="143">
        <v>-6</v>
      </c>
      <c r="G109" s="143">
        <v>1</v>
      </c>
      <c r="H109" s="143">
        <v>3</v>
      </c>
      <c r="I109" s="143">
        <v>4</v>
      </c>
      <c r="J109" s="143">
        <v>5</v>
      </c>
      <c r="K109" s="143">
        <v>-6</v>
      </c>
      <c r="L109" s="143">
        <v>-1</v>
      </c>
      <c r="M109" s="143">
        <v>7</v>
      </c>
      <c r="N109" s="143">
        <v>5</v>
      </c>
      <c r="O109" s="143">
        <v>-1</v>
      </c>
      <c r="P109" s="143">
        <v>1</v>
      </c>
      <c r="Q109" s="143">
        <v>5</v>
      </c>
      <c r="R109" s="143">
        <v>1</v>
      </c>
      <c r="S109" s="143">
        <v>-2</v>
      </c>
      <c r="T109" s="143">
        <v>2</v>
      </c>
      <c r="U109" s="143">
        <v>6</v>
      </c>
      <c r="V109" s="143">
        <v>-5</v>
      </c>
      <c r="W109" s="143">
        <v>0</v>
      </c>
    </row>
    <row r="110" spans="1:23">
      <c r="A110" s="143" t="s">
        <v>124</v>
      </c>
      <c r="B110" s="143">
        <v>1</v>
      </c>
      <c r="C110" s="143">
        <v>6</v>
      </c>
      <c r="D110" s="143">
        <v>5</v>
      </c>
      <c r="E110" s="143">
        <v>1</v>
      </c>
      <c r="F110" s="143">
        <v>-7</v>
      </c>
      <c r="G110" s="143">
        <v>6</v>
      </c>
      <c r="H110" s="143">
        <v>2</v>
      </c>
      <c r="I110" s="143">
        <v>5</v>
      </c>
      <c r="J110" s="143">
        <v>-1</v>
      </c>
      <c r="K110" s="143">
        <v>-3</v>
      </c>
      <c r="L110" s="143">
        <v>-1</v>
      </c>
      <c r="M110" s="143">
        <v>0</v>
      </c>
      <c r="N110" s="143">
        <v>-1</v>
      </c>
      <c r="O110" s="143">
        <v>5</v>
      </c>
      <c r="P110" s="143">
        <v>2</v>
      </c>
      <c r="Q110" s="143">
        <v>1</v>
      </c>
      <c r="R110" s="143">
        <v>1</v>
      </c>
      <c r="S110" s="143">
        <v>5</v>
      </c>
      <c r="T110" s="143">
        <v>2</v>
      </c>
      <c r="U110" s="143">
        <v>3</v>
      </c>
      <c r="V110" s="143">
        <v>3</v>
      </c>
      <c r="W110" s="143">
        <v>6</v>
      </c>
    </row>
    <row r="111" spans="1:23">
      <c r="A111" s="143" t="s">
        <v>50</v>
      </c>
      <c r="B111" s="143">
        <v>5</v>
      </c>
      <c r="C111" s="143">
        <v>0</v>
      </c>
      <c r="D111" s="143">
        <v>-3</v>
      </c>
      <c r="E111" s="143">
        <v>8</v>
      </c>
      <c r="F111" s="143">
        <v>-7</v>
      </c>
      <c r="G111" s="143">
        <v>7</v>
      </c>
      <c r="H111" s="143">
        <v>6</v>
      </c>
      <c r="I111" s="143">
        <v>3</v>
      </c>
      <c r="J111" s="143">
        <v>6</v>
      </c>
      <c r="K111" s="143">
        <v>-4</v>
      </c>
      <c r="L111" s="143">
        <v>-1</v>
      </c>
      <c r="M111" s="143">
        <v>-1</v>
      </c>
      <c r="N111" s="143">
        <v>7</v>
      </c>
      <c r="O111" s="143">
        <v>-3</v>
      </c>
      <c r="P111" s="143">
        <v>0</v>
      </c>
      <c r="Q111" s="143">
        <v>3</v>
      </c>
      <c r="R111" s="143">
        <v>5</v>
      </c>
      <c r="S111" s="143">
        <v>3</v>
      </c>
      <c r="T111" s="143">
        <v>-2</v>
      </c>
      <c r="U111" s="143">
        <v>3</v>
      </c>
      <c r="V111" s="143">
        <v>-6</v>
      </c>
      <c r="W111" s="143">
        <v>0</v>
      </c>
    </row>
    <row r="112" spans="1:23">
      <c r="A112" s="143" t="s">
        <v>54</v>
      </c>
      <c r="B112" s="143">
        <v>4</v>
      </c>
      <c r="C112" s="143">
        <v>2</v>
      </c>
      <c r="D112" s="143">
        <v>7</v>
      </c>
      <c r="E112" s="143">
        <v>4</v>
      </c>
      <c r="F112" s="143">
        <v>-4</v>
      </c>
      <c r="G112" s="143">
        <v>4</v>
      </c>
      <c r="H112" s="143">
        <v>2</v>
      </c>
      <c r="I112" s="143">
        <v>6</v>
      </c>
      <c r="J112" s="143">
        <v>-2</v>
      </c>
      <c r="K112" s="143">
        <v>-2</v>
      </c>
      <c r="L112" s="143">
        <v>-1</v>
      </c>
      <c r="M112" s="143">
        <v>-2</v>
      </c>
      <c r="N112" s="143">
        <v>-3</v>
      </c>
      <c r="O112" s="143">
        <v>6</v>
      </c>
      <c r="P112" s="143">
        <v>6</v>
      </c>
      <c r="Q112" s="143">
        <v>1</v>
      </c>
      <c r="R112" s="143">
        <v>-2</v>
      </c>
      <c r="S112" s="143">
        <v>4</v>
      </c>
      <c r="T112" s="143">
        <v>1</v>
      </c>
      <c r="U112" s="143">
        <v>5</v>
      </c>
      <c r="V112" s="143">
        <v>2</v>
      </c>
      <c r="W112" s="143">
        <v>7</v>
      </c>
    </row>
    <row r="113" spans="1:23">
      <c r="A113" s="143" t="s">
        <v>117</v>
      </c>
      <c r="B113" s="143">
        <v>2</v>
      </c>
      <c r="C113" s="143">
        <v>6</v>
      </c>
      <c r="D113" s="143">
        <v>5</v>
      </c>
      <c r="E113" s="143">
        <v>-1</v>
      </c>
      <c r="F113" s="143">
        <v>-2</v>
      </c>
      <c r="G113" s="143">
        <v>3</v>
      </c>
      <c r="H113" s="143">
        <v>2</v>
      </c>
      <c r="I113" s="143">
        <v>2</v>
      </c>
      <c r="J113" s="143">
        <v>0</v>
      </c>
      <c r="K113" s="143">
        <v>3</v>
      </c>
      <c r="L113" s="143">
        <v>-1</v>
      </c>
      <c r="M113" s="143">
        <v>1</v>
      </c>
      <c r="N113" s="143">
        <v>0</v>
      </c>
      <c r="O113" s="143">
        <v>6</v>
      </c>
      <c r="P113" s="143">
        <v>0</v>
      </c>
      <c r="Q113" s="143">
        <v>2</v>
      </c>
      <c r="R113" s="143">
        <v>0</v>
      </c>
      <c r="S113" s="143">
        <v>1</v>
      </c>
      <c r="T113" s="143">
        <v>-3</v>
      </c>
      <c r="U113" s="143">
        <v>-3</v>
      </c>
      <c r="V113" s="143">
        <v>-3</v>
      </c>
      <c r="W113" s="143">
        <v>3</v>
      </c>
    </row>
    <row r="114" spans="1:23">
      <c r="A114" s="143" t="s">
        <v>183</v>
      </c>
      <c r="B114" s="143">
        <v>5</v>
      </c>
      <c r="C114" s="143">
        <v>4</v>
      </c>
      <c r="D114" s="143">
        <v>2</v>
      </c>
      <c r="E114" s="143">
        <v>8</v>
      </c>
      <c r="F114" s="143">
        <v>-8</v>
      </c>
      <c r="G114" s="143">
        <v>1</v>
      </c>
      <c r="H114" s="143">
        <v>5</v>
      </c>
      <c r="I114" s="143">
        <v>4</v>
      </c>
      <c r="J114" s="143">
        <v>3</v>
      </c>
      <c r="K114" s="143">
        <v>0</v>
      </c>
      <c r="L114" s="143">
        <v>-1</v>
      </c>
      <c r="M114" s="143">
        <v>5</v>
      </c>
      <c r="N114" s="143">
        <v>3</v>
      </c>
      <c r="O114" s="143">
        <v>-2</v>
      </c>
      <c r="P114" s="143">
        <v>0</v>
      </c>
      <c r="Q114" s="143">
        <v>5</v>
      </c>
      <c r="R114" s="143">
        <v>1</v>
      </c>
      <c r="S114" s="143">
        <v>0</v>
      </c>
      <c r="T114" s="143">
        <v>-2</v>
      </c>
      <c r="U114" s="143">
        <v>3</v>
      </c>
      <c r="V114" s="143">
        <v>-6</v>
      </c>
      <c r="W114" s="143">
        <v>0</v>
      </c>
    </row>
    <row r="115" spans="1:23">
      <c r="A115" s="143" t="s">
        <v>3</v>
      </c>
      <c r="B115" s="143">
        <v>5</v>
      </c>
      <c r="C115" s="143">
        <v>4</v>
      </c>
      <c r="D115" s="143">
        <v>2</v>
      </c>
      <c r="E115" s="143">
        <v>8</v>
      </c>
      <c r="F115" s="143">
        <v>-8</v>
      </c>
      <c r="G115" s="143">
        <v>1</v>
      </c>
      <c r="H115" s="143">
        <v>5</v>
      </c>
      <c r="I115" s="143">
        <v>4</v>
      </c>
      <c r="J115" s="143">
        <v>3</v>
      </c>
      <c r="K115" s="143">
        <v>0</v>
      </c>
      <c r="L115" s="143">
        <v>-1</v>
      </c>
      <c r="M115" s="143">
        <v>5</v>
      </c>
      <c r="N115" s="143">
        <v>3</v>
      </c>
      <c r="O115" s="143">
        <v>-2</v>
      </c>
      <c r="P115" s="143">
        <v>3</v>
      </c>
      <c r="Q115" s="143">
        <v>5</v>
      </c>
      <c r="R115" s="143">
        <v>1</v>
      </c>
      <c r="S115" s="143">
        <v>0</v>
      </c>
      <c r="T115" s="143">
        <v>-2</v>
      </c>
      <c r="U115" s="143">
        <v>3</v>
      </c>
      <c r="V115" s="143">
        <v>-6</v>
      </c>
      <c r="W115" s="143">
        <v>0</v>
      </c>
    </row>
    <row r="116" spans="1:23">
      <c r="A116" s="143" t="s">
        <v>171</v>
      </c>
      <c r="B116" s="143">
        <v>4</v>
      </c>
      <c r="C116" s="143">
        <v>-2</v>
      </c>
      <c r="D116" s="143">
        <v>-1</v>
      </c>
      <c r="E116" s="143">
        <v>8</v>
      </c>
      <c r="F116" s="143">
        <v>-6</v>
      </c>
      <c r="G116" s="143">
        <v>1</v>
      </c>
      <c r="H116" s="143">
        <v>3</v>
      </c>
      <c r="I116" s="143">
        <v>4</v>
      </c>
      <c r="J116" s="143">
        <v>5</v>
      </c>
      <c r="K116" s="143">
        <v>-6</v>
      </c>
      <c r="L116" s="143">
        <v>-1</v>
      </c>
      <c r="M116" s="143">
        <v>7</v>
      </c>
      <c r="N116" s="143">
        <v>5</v>
      </c>
      <c r="O116" s="143">
        <v>-1</v>
      </c>
      <c r="P116" s="143">
        <v>1</v>
      </c>
      <c r="Q116" s="143">
        <v>5</v>
      </c>
      <c r="R116" s="143">
        <v>1</v>
      </c>
      <c r="S116" s="143">
        <v>-2</v>
      </c>
      <c r="T116" s="143">
        <v>2</v>
      </c>
      <c r="U116" s="143">
        <v>6</v>
      </c>
      <c r="V116" s="143">
        <v>-5</v>
      </c>
      <c r="W116" s="143">
        <v>0</v>
      </c>
    </row>
    <row r="117" spans="1:23">
      <c r="A117" s="143" t="s">
        <v>161</v>
      </c>
      <c r="B117" s="143">
        <v>0</v>
      </c>
      <c r="C117" s="143">
        <v>4</v>
      </c>
      <c r="D117" s="143">
        <v>0</v>
      </c>
      <c r="E117" s="143">
        <v>3</v>
      </c>
      <c r="F117" s="143">
        <v>-7</v>
      </c>
      <c r="G117" s="143">
        <v>5</v>
      </c>
      <c r="H117" s="143">
        <v>4</v>
      </c>
      <c r="I117" s="143">
        <v>6</v>
      </c>
      <c r="J117" s="143">
        <v>5</v>
      </c>
      <c r="K117" s="143">
        <v>-3</v>
      </c>
      <c r="L117" s="143">
        <v>-2</v>
      </c>
      <c r="M117" s="143">
        <v>5</v>
      </c>
      <c r="N117" s="143">
        <v>4</v>
      </c>
      <c r="O117" s="143">
        <v>-1</v>
      </c>
      <c r="P117" s="143">
        <v>2</v>
      </c>
      <c r="Q117" s="143">
        <v>4</v>
      </c>
      <c r="R117" s="143">
        <v>4</v>
      </c>
      <c r="S117" s="143">
        <v>2</v>
      </c>
      <c r="T117" s="143">
        <v>1</v>
      </c>
      <c r="U117" s="143">
        <v>2</v>
      </c>
      <c r="V117" s="143">
        <v>-1</v>
      </c>
      <c r="W117" s="143">
        <v>1</v>
      </c>
    </row>
    <row r="118" spans="1:23">
      <c r="A118" s="143" t="s">
        <v>193</v>
      </c>
      <c r="B118" s="143">
        <v>3</v>
      </c>
      <c r="C118" s="143">
        <v>3</v>
      </c>
      <c r="D118" s="143">
        <v>5</v>
      </c>
      <c r="E118" s="143">
        <v>3</v>
      </c>
      <c r="F118" s="143">
        <v>-5</v>
      </c>
      <c r="G118" s="143">
        <v>3</v>
      </c>
      <c r="H118" s="143">
        <v>1</v>
      </c>
      <c r="I118" s="143">
        <v>2</v>
      </c>
      <c r="J118" s="143">
        <v>1</v>
      </c>
      <c r="K118" s="143">
        <v>-3</v>
      </c>
      <c r="L118" s="143">
        <v>-2</v>
      </c>
      <c r="M118" s="143">
        <v>-3</v>
      </c>
      <c r="N118" s="143">
        <v>-2</v>
      </c>
      <c r="O118" s="143">
        <v>3</v>
      </c>
      <c r="P118" s="143">
        <v>0</v>
      </c>
      <c r="Q118" s="143">
        <v>1</v>
      </c>
      <c r="R118" s="143">
        <v>-3</v>
      </c>
      <c r="S118" s="143">
        <v>3</v>
      </c>
      <c r="T118" s="143">
        <v>2</v>
      </c>
      <c r="U118" s="143">
        <v>4</v>
      </c>
      <c r="V118" s="143">
        <v>1</v>
      </c>
      <c r="W118" s="143">
        <v>6</v>
      </c>
    </row>
    <row r="119" spans="1:23">
      <c r="A119" s="143" t="s">
        <v>48</v>
      </c>
      <c r="B119" s="143">
        <v>2</v>
      </c>
      <c r="C119" s="143">
        <v>1</v>
      </c>
      <c r="D119" s="143">
        <v>0</v>
      </c>
      <c r="E119" s="143">
        <v>3</v>
      </c>
      <c r="F119" s="143">
        <v>-5</v>
      </c>
      <c r="G119" s="143">
        <v>4</v>
      </c>
      <c r="H119" s="143">
        <v>2</v>
      </c>
      <c r="I119" s="143">
        <v>3</v>
      </c>
      <c r="J119" s="143">
        <v>3</v>
      </c>
      <c r="K119" s="143">
        <v>-3</v>
      </c>
      <c r="L119" s="143">
        <v>-3</v>
      </c>
      <c r="M119" s="143">
        <v>2</v>
      </c>
      <c r="N119" s="143">
        <v>2</v>
      </c>
      <c r="O119" s="143">
        <v>-1</v>
      </c>
      <c r="P119" s="143">
        <v>2</v>
      </c>
      <c r="Q119" s="143">
        <v>4</v>
      </c>
      <c r="R119" s="143">
        <v>0</v>
      </c>
      <c r="S119" s="143">
        <v>0</v>
      </c>
      <c r="T119" s="143">
        <v>3</v>
      </c>
      <c r="U119" s="143">
        <v>3</v>
      </c>
      <c r="V119" s="143">
        <v>-3</v>
      </c>
      <c r="W119" s="143">
        <v>3</v>
      </c>
    </row>
    <row r="120" spans="1:23">
      <c r="A120" s="143" t="s">
        <v>172</v>
      </c>
      <c r="B120" s="143">
        <v>0</v>
      </c>
      <c r="C120" s="143">
        <v>6</v>
      </c>
      <c r="D120" s="143">
        <v>-2</v>
      </c>
      <c r="E120" s="143">
        <v>2</v>
      </c>
      <c r="F120" s="143">
        <v>-8</v>
      </c>
      <c r="G120" s="143">
        <v>5</v>
      </c>
      <c r="H120" s="143">
        <v>3</v>
      </c>
      <c r="I120" s="143">
        <v>5</v>
      </c>
      <c r="J120" s="143">
        <v>3</v>
      </c>
      <c r="K120" s="143">
        <v>-6</v>
      </c>
      <c r="L120" s="143">
        <v>-3</v>
      </c>
      <c r="M120" s="143">
        <v>2</v>
      </c>
      <c r="N120" s="143">
        <v>3</v>
      </c>
      <c r="O120" s="143">
        <v>-1</v>
      </c>
      <c r="P120" s="143">
        <v>2</v>
      </c>
      <c r="Q120" s="143">
        <v>6</v>
      </c>
      <c r="R120" s="143">
        <v>0</v>
      </c>
      <c r="S120" s="143">
        <v>3</v>
      </c>
      <c r="T120" s="143">
        <v>-2</v>
      </c>
      <c r="U120" s="143">
        <v>6</v>
      </c>
      <c r="V120" s="143">
        <v>-2</v>
      </c>
      <c r="W120" s="143">
        <v>3</v>
      </c>
    </row>
    <row r="121" spans="1:23">
      <c r="A121" s="143" t="s">
        <v>35</v>
      </c>
      <c r="B121" s="143">
        <v>5</v>
      </c>
      <c r="C121" s="143">
        <v>6</v>
      </c>
      <c r="D121" s="143">
        <v>10</v>
      </c>
      <c r="E121" s="143">
        <v>2</v>
      </c>
      <c r="F121" s="143">
        <v>-10</v>
      </c>
      <c r="G121" s="143">
        <v>3</v>
      </c>
      <c r="H121" s="143">
        <v>1</v>
      </c>
      <c r="I121" s="143">
        <v>4</v>
      </c>
      <c r="J121" s="143">
        <v>-3</v>
      </c>
      <c r="K121" s="143">
        <v>-3</v>
      </c>
      <c r="L121" s="143">
        <v>-3</v>
      </c>
      <c r="M121" s="143">
        <v>-2</v>
      </c>
      <c r="N121" s="143">
        <v>-3</v>
      </c>
      <c r="O121" s="143">
        <v>8</v>
      </c>
      <c r="P121" s="143">
        <v>1</v>
      </c>
      <c r="Q121" s="143">
        <v>0</v>
      </c>
      <c r="R121" s="143">
        <v>-3</v>
      </c>
      <c r="S121" s="143">
        <v>4</v>
      </c>
      <c r="T121" s="143">
        <v>-1</v>
      </c>
      <c r="U121" s="143">
        <v>1</v>
      </c>
      <c r="V121" s="143">
        <v>0</v>
      </c>
      <c r="W121" s="143">
        <v>8</v>
      </c>
    </row>
    <row r="122" spans="1:23">
      <c r="A122" s="143" t="s">
        <v>22</v>
      </c>
      <c r="B122" s="143">
        <v>5</v>
      </c>
      <c r="C122" s="143">
        <v>6</v>
      </c>
      <c r="D122" s="143">
        <v>10</v>
      </c>
      <c r="E122" s="143">
        <v>2</v>
      </c>
      <c r="F122" s="143">
        <v>-10</v>
      </c>
      <c r="G122" s="143">
        <v>3</v>
      </c>
      <c r="H122" s="143">
        <v>1</v>
      </c>
      <c r="I122" s="143">
        <v>4</v>
      </c>
      <c r="J122" s="143">
        <v>-3</v>
      </c>
      <c r="K122" s="143">
        <v>-3</v>
      </c>
      <c r="L122" s="143">
        <v>-3</v>
      </c>
      <c r="M122" s="143">
        <v>-2</v>
      </c>
      <c r="N122" s="143">
        <v>-3</v>
      </c>
      <c r="O122" s="143">
        <v>8</v>
      </c>
      <c r="P122" s="143">
        <v>1</v>
      </c>
      <c r="Q122" s="143">
        <v>0</v>
      </c>
      <c r="R122" s="143">
        <v>-3</v>
      </c>
      <c r="S122" s="143">
        <v>4</v>
      </c>
      <c r="T122" s="143">
        <v>-1</v>
      </c>
      <c r="U122" s="143">
        <v>1</v>
      </c>
      <c r="V122" s="143">
        <v>0</v>
      </c>
      <c r="W122" s="143">
        <v>8</v>
      </c>
    </row>
    <row r="123" spans="1:23">
      <c r="A123" s="143" t="s">
        <v>29</v>
      </c>
      <c r="B123" s="143">
        <v>5</v>
      </c>
      <c r="C123" s="143">
        <v>6</v>
      </c>
      <c r="D123" s="143">
        <v>10</v>
      </c>
      <c r="E123" s="143">
        <v>2</v>
      </c>
      <c r="F123" s="143">
        <v>-10</v>
      </c>
      <c r="G123" s="143">
        <v>3</v>
      </c>
      <c r="H123" s="143">
        <v>1</v>
      </c>
      <c r="I123" s="143">
        <v>4</v>
      </c>
      <c r="J123" s="143">
        <v>-3</v>
      </c>
      <c r="K123" s="143">
        <v>-3</v>
      </c>
      <c r="L123" s="143">
        <v>-3</v>
      </c>
      <c r="M123" s="143">
        <v>-2</v>
      </c>
      <c r="N123" s="143">
        <v>-3</v>
      </c>
      <c r="O123" s="143">
        <v>3</v>
      </c>
      <c r="P123" s="143">
        <v>1</v>
      </c>
      <c r="Q123" s="143">
        <v>0</v>
      </c>
      <c r="R123" s="143">
        <v>-3</v>
      </c>
      <c r="S123" s="143">
        <v>4</v>
      </c>
      <c r="T123" s="143">
        <v>-1</v>
      </c>
      <c r="U123" s="143">
        <v>1</v>
      </c>
      <c r="V123" s="143">
        <v>0</v>
      </c>
      <c r="W123" s="14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L123"/>
  <sheetViews>
    <sheetView workbookViewId="0"/>
  </sheetViews>
  <sheetFormatPr defaultColWidth="14.42578125" defaultRowHeight="15" customHeight="1"/>
  <sheetData>
    <row r="1" spans="1:38">
      <c r="A1" s="177" t="s">
        <v>192</v>
      </c>
      <c r="B1" s="177" t="s">
        <v>59</v>
      </c>
      <c r="C1" s="177" t="s">
        <v>82</v>
      </c>
      <c r="D1" s="177" t="s">
        <v>65</v>
      </c>
      <c r="E1" s="177" t="s">
        <v>46</v>
      </c>
      <c r="F1" s="177" t="s">
        <v>78</v>
      </c>
      <c r="G1" s="177" t="s">
        <v>83</v>
      </c>
      <c r="H1" s="177" t="s">
        <v>32</v>
      </c>
      <c r="I1" s="177" t="s">
        <v>55</v>
      </c>
      <c r="J1" s="177" t="s">
        <v>63</v>
      </c>
      <c r="K1" s="177" t="s">
        <v>84</v>
      </c>
      <c r="L1" s="177" t="s">
        <v>73</v>
      </c>
      <c r="M1" s="177" t="s">
        <v>38</v>
      </c>
      <c r="N1" s="177" t="s">
        <v>85</v>
      </c>
      <c r="O1" s="177" t="s">
        <v>86</v>
      </c>
      <c r="P1" s="177" t="s">
        <v>87</v>
      </c>
      <c r="Q1" s="177" t="s">
        <v>26</v>
      </c>
      <c r="R1" s="177" t="s">
        <v>75</v>
      </c>
      <c r="S1" s="177" t="s">
        <v>88</v>
      </c>
      <c r="T1" s="177" t="s">
        <v>77</v>
      </c>
      <c r="U1" s="177" t="s">
        <v>69</v>
      </c>
      <c r="V1" s="177" t="s">
        <v>89</v>
      </c>
      <c r="W1" s="177" t="s">
        <v>90</v>
      </c>
      <c r="X1" s="177"/>
      <c r="Y1" s="1">
        <v>1</v>
      </c>
      <c r="Z1" s="143" t="str">
        <f t="array" ref="Z1">IF(INDEX($A$2:$W$112,Y1,MATCH(calculator!$P$2,veryBigTable!$C$1:$Y$1,0))&gt;=INDEX($A$2:$W$112,3,MATCH(calculator!$P$2,veryBigTable!$C$1:$Y$1,0)),$A2,"")</f>
        <v>GuiderAither</v>
      </c>
      <c r="AA1" s="178">
        <f t="array" ref="AA1">INDEX($A$2:$W$112,Y1,MATCH(calculator!$P$2,veryBigTable!$C$1:$Y$1,0))</f>
        <v>7</v>
      </c>
      <c r="AB1" s="179"/>
      <c r="AC1" s="179"/>
      <c r="AD1" s="179"/>
      <c r="AE1" s="179"/>
      <c r="AF1" s="177"/>
      <c r="AG1" s="177"/>
      <c r="AH1" s="177"/>
      <c r="AI1" s="177"/>
      <c r="AJ1" s="177"/>
      <c r="AK1" s="177"/>
      <c r="AL1" s="177"/>
    </row>
    <row r="2" spans="1:38">
      <c r="A2" s="143" t="s">
        <v>31</v>
      </c>
      <c r="B2" s="143">
        <v>3</v>
      </c>
      <c r="C2" s="143">
        <v>0</v>
      </c>
      <c r="D2" s="143">
        <v>4</v>
      </c>
      <c r="E2" s="143">
        <v>4</v>
      </c>
      <c r="F2" s="143">
        <v>1</v>
      </c>
      <c r="G2" s="143">
        <v>1</v>
      </c>
      <c r="H2" s="143">
        <v>5</v>
      </c>
      <c r="I2" s="143">
        <v>6</v>
      </c>
      <c r="J2" s="143">
        <v>2</v>
      </c>
      <c r="K2" s="143">
        <v>3</v>
      </c>
      <c r="L2" s="143">
        <v>3</v>
      </c>
      <c r="M2" s="143">
        <v>4</v>
      </c>
      <c r="N2" s="143">
        <v>3</v>
      </c>
      <c r="O2" s="143">
        <v>4</v>
      </c>
      <c r="P2" s="143">
        <v>7</v>
      </c>
      <c r="Q2" s="143">
        <v>4</v>
      </c>
      <c r="R2" s="143">
        <v>4</v>
      </c>
      <c r="S2" s="143">
        <v>2</v>
      </c>
      <c r="T2" s="143">
        <v>-1</v>
      </c>
      <c r="U2" s="143">
        <v>-1</v>
      </c>
      <c r="V2" s="143">
        <v>3</v>
      </c>
      <c r="W2" s="143">
        <v>2</v>
      </c>
      <c r="Y2" s="1">
        <v>2</v>
      </c>
      <c r="Z2" s="143" t="str">
        <f t="array" ref="Z2">IF(INDEX($A$2:$W$112,Y2,MATCH(calculator!$P$2,veryBigTable!$C$1:$Y$1,0))&gt;=INDEX($A$2:$W$112,3,MATCH(calculator!$P$2,veryBigTable!$C$1:$Y$1,0)),$A3,"")</f>
        <v>Bellona</v>
      </c>
      <c r="AA2" s="178">
        <f t="array" ref="AA2">INDEX($A$2:$W$112,Y2,MATCH(calculator!$P$2,veryBigTable!$C$1:$Y$1,0))</f>
        <v>6</v>
      </c>
    </row>
    <row r="3" spans="1:38">
      <c r="A3" s="143" t="s">
        <v>25</v>
      </c>
      <c r="B3" s="143">
        <v>-1</v>
      </c>
      <c r="C3" s="143">
        <v>2</v>
      </c>
      <c r="D3" s="143">
        <v>2</v>
      </c>
      <c r="E3" s="143">
        <v>-1</v>
      </c>
      <c r="F3" s="143">
        <v>-1</v>
      </c>
      <c r="G3" s="143">
        <v>4</v>
      </c>
      <c r="H3" s="143">
        <v>4</v>
      </c>
      <c r="I3" s="143">
        <v>7</v>
      </c>
      <c r="J3" s="143">
        <v>3</v>
      </c>
      <c r="K3" s="143">
        <v>1</v>
      </c>
      <c r="L3" s="143">
        <v>2</v>
      </c>
      <c r="M3" s="143">
        <v>4</v>
      </c>
      <c r="N3" s="143">
        <v>2</v>
      </c>
      <c r="O3" s="143">
        <v>1</v>
      </c>
      <c r="P3" s="143">
        <v>6</v>
      </c>
      <c r="Q3" s="143">
        <v>2</v>
      </c>
      <c r="R3" s="143">
        <v>5</v>
      </c>
      <c r="S3" s="143">
        <v>3</v>
      </c>
      <c r="T3" s="143">
        <v>-1</v>
      </c>
      <c r="U3" s="143">
        <v>0</v>
      </c>
      <c r="V3" s="143">
        <v>3</v>
      </c>
      <c r="W3" s="143">
        <v>3</v>
      </c>
      <c r="Y3" s="1">
        <v>3</v>
      </c>
      <c r="Z3" s="143" t="str">
        <f t="array" ref="Z3">IF(INDEX($A$2:$W$112,Y3,MATCH(calculator!$P$2,veryBigTable!$C$1:$Y$1,0))&gt;=INDEX($A$2:$W$112,3,MATCH(calculator!$P$2,veryBigTable!$C$1:$Y$1,0)),$A4,"")</f>
        <v>KittyClarissa</v>
      </c>
      <c r="AA3" s="178">
        <f t="array" ref="AA3">INDEX($A$2:$W$112,Y3,MATCH(calculator!$P$2,veryBigTable!$C$1:$Y$1,0))</f>
        <v>6</v>
      </c>
    </row>
    <row r="4" spans="1:38">
      <c r="A4" s="143" t="s">
        <v>21</v>
      </c>
      <c r="B4" s="143">
        <v>2</v>
      </c>
      <c r="C4" s="143">
        <v>-1</v>
      </c>
      <c r="D4" s="143">
        <v>1</v>
      </c>
      <c r="E4" s="143">
        <v>3</v>
      </c>
      <c r="F4" s="143">
        <v>2</v>
      </c>
      <c r="G4" s="143">
        <v>-1</v>
      </c>
      <c r="H4" s="143">
        <v>4</v>
      </c>
      <c r="I4" s="143">
        <v>6</v>
      </c>
      <c r="J4" s="143">
        <v>5</v>
      </c>
      <c r="K4" s="143">
        <v>2</v>
      </c>
      <c r="L4" s="143">
        <v>3</v>
      </c>
      <c r="M4" s="143">
        <v>3</v>
      </c>
      <c r="N4" s="143">
        <v>2</v>
      </c>
      <c r="O4" s="143">
        <v>-4</v>
      </c>
      <c r="P4" s="143">
        <v>6</v>
      </c>
      <c r="Q4" s="143">
        <v>3</v>
      </c>
      <c r="R4" s="143">
        <v>3</v>
      </c>
      <c r="S4" s="143"/>
      <c r="T4" s="143">
        <v>-3</v>
      </c>
      <c r="U4" s="143">
        <v>3</v>
      </c>
      <c r="V4" s="143">
        <v>3</v>
      </c>
      <c r="W4" s="143">
        <v>2</v>
      </c>
      <c r="Y4" s="1">
        <v>4</v>
      </c>
      <c r="Z4" s="143" t="str">
        <f t="array" ref="Z4">IF(INDEX($A$2:$W$112,Y4,MATCH(calculator!$P$2,veryBigTable!$C$1:$Y$1,0))&gt;=INDEX($A$2:$W$112,3,MATCH(calculator!$P$2,veryBigTable!$C$1:$Y$1,0)),$A5,"")</f>
        <v>Requiemroar</v>
      </c>
      <c r="AA4" s="178">
        <f t="array" ref="AA4">INDEX($A$2:$W$112,Y4,MATCH(calculator!$P$2,veryBigTable!$C$1:$Y$1,0))</f>
        <v>6</v>
      </c>
    </row>
    <row r="5" spans="1:38">
      <c r="A5" s="143" t="s">
        <v>54</v>
      </c>
      <c r="B5" s="143">
        <v>4</v>
      </c>
      <c r="C5" s="143">
        <v>2</v>
      </c>
      <c r="D5" s="143">
        <v>7</v>
      </c>
      <c r="E5" s="143">
        <v>4</v>
      </c>
      <c r="F5" s="143">
        <v>-4</v>
      </c>
      <c r="G5" s="143">
        <v>4</v>
      </c>
      <c r="H5" s="143">
        <v>2</v>
      </c>
      <c r="I5" s="143">
        <v>6</v>
      </c>
      <c r="J5" s="143">
        <v>-2</v>
      </c>
      <c r="K5" s="143">
        <v>-2</v>
      </c>
      <c r="L5" s="143">
        <v>-1</v>
      </c>
      <c r="M5" s="143">
        <v>-2</v>
      </c>
      <c r="N5" s="143">
        <v>-3</v>
      </c>
      <c r="O5" s="143">
        <v>6</v>
      </c>
      <c r="P5" s="143">
        <v>6</v>
      </c>
      <c r="Q5" s="143">
        <v>1</v>
      </c>
      <c r="R5" s="143">
        <v>-2</v>
      </c>
      <c r="S5" s="143">
        <v>4</v>
      </c>
      <c r="T5" s="143">
        <v>1</v>
      </c>
      <c r="U5" s="143">
        <v>5</v>
      </c>
      <c r="V5" s="143">
        <v>2</v>
      </c>
      <c r="W5" s="143">
        <v>7</v>
      </c>
      <c r="Y5" s="1">
        <v>5</v>
      </c>
      <c r="Z5" s="143" t="str">
        <f t="array" ref="Z5">IF(INDEX($A$2:$W$112,Y5,MATCH(calculator!$P$2,veryBigTable!$C$1:$Y$1,0))&gt;=INDEX($A$2:$W$112,3,MATCH(calculator!$P$2,veryBigTable!$C$1:$Y$1,0)),$A6,"")</f>
        <v>ShootingStarAchates</v>
      </c>
      <c r="AA5" s="178">
        <f t="array" ref="AA5">INDEX($A$2:$W$112,Y5,MATCH(calculator!$P$2,veryBigTable!$C$1:$Y$1,0))</f>
        <v>6</v>
      </c>
    </row>
    <row r="6" spans="1:38">
      <c r="A6" s="143" t="s">
        <v>201</v>
      </c>
      <c r="B6" s="143">
        <v>2</v>
      </c>
      <c r="C6" s="143">
        <v>-1</v>
      </c>
      <c r="D6" s="143">
        <v>1</v>
      </c>
      <c r="E6" s="143">
        <v>3</v>
      </c>
      <c r="F6" s="143">
        <v>2</v>
      </c>
      <c r="G6" s="143">
        <v>-1</v>
      </c>
      <c r="H6" s="143">
        <v>4</v>
      </c>
      <c r="I6" s="143">
        <v>6</v>
      </c>
      <c r="J6" s="143">
        <v>5</v>
      </c>
      <c r="K6" s="143">
        <v>2</v>
      </c>
      <c r="L6" s="143">
        <v>3</v>
      </c>
      <c r="M6" s="143">
        <v>3</v>
      </c>
      <c r="N6" s="143">
        <v>2</v>
      </c>
      <c r="O6" s="143">
        <v>-4</v>
      </c>
      <c r="P6" s="143">
        <v>6</v>
      </c>
      <c r="Q6" s="143">
        <v>3</v>
      </c>
      <c r="R6" s="143">
        <v>3</v>
      </c>
      <c r="S6" s="143">
        <v>0</v>
      </c>
      <c r="T6" s="143">
        <v>-3</v>
      </c>
      <c r="U6" s="143">
        <v>3</v>
      </c>
      <c r="V6" s="143">
        <v>3</v>
      </c>
      <c r="W6" s="143">
        <v>2</v>
      </c>
      <c r="Y6" s="1">
        <v>6</v>
      </c>
      <c r="Z6" t="str">
        <f t="array" ref="Z6">IF(INDEX($A$2:$W$112,Y6,MATCH(calculator!$P$2,veryBigTable!$C$1:$Y$1,0))&gt;=INDEX($A$2:$W$112,3,MATCH(calculator!$P$2,veryBigTable!$C$1:$Y$1,0)),$A7,"")</f>
        <v/>
      </c>
      <c r="AA6" s="178">
        <f t="array" ref="AA6">INDEX($A$2:$W$112,Y6,MATCH(calculator!$P$2,veryBigTable!$C$1:$Y$1,0))</f>
        <v>5</v>
      </c>
    </row>
    <row r="7" spans="1:38">
      <c r="A7" s="143" t="s">
        <v>37</v>
      </c>
      <c r="B7" s="143">
        <v>5</v>
      </c>
      <c r="C7" s="143">
        <v>4</v>
      </c>
      <c r="D7" s="143">
        <v>0</v>
      </c>
      <c r="E7" s="143">
        <v>6</v>
      </c>
      <c r="F7" s="143">
        <v>2</v>
      </c>
      <c r="G7" s="143">
        <v>2</v>
      </c>
      <c r="H7" s="143">
        <v>5</v>
      </c>
      <c r="I7" s="143">
        <v>4</v>
      </c>
      <c r="J7" s="143">
        <v>4</v>
      </c>
      <c r="K7" s="143">
        <v>2</v>
      </c>
      <c r="L7" s="143">
        <v>3</v>
      </c>
      <c r="M7" s="143">
        <v>6</v>
      </c>
      <c r="N7" s="143">
        <v>6</v>
      </c>
      <c r="O7" s="143">
        <v>0</v>
      </c>
      <c r="P7" s="143">
        <v>5</v>
      </c>
      <c r="Q7" s="143">
        <v>5</v>
      </c>
      <c r="R7" s="143">
        <v>1</v>
      </c>
      <c r="S7" s="143">
        <v>-1</v>
      </c>
      <c r="T7" s="143">
        <v>-2</v>
      </c>
      <c r="U7" s="143">
        <v>-1</v>
      </c>
      <c r="V7" s="143">
        <v>4</v>
      </c>
      <c r="W7" s="143">
        <v>1</v>
      </c>
      <c r="Y7" s="1">
        <v>7</v>
      </c>
      <c r="Z7" t="str">
        <f t="array" ref="Z7">IF(INDEX($A$2:$W$112,Y7,MATCH(calculator!$P$2,veryBigTable!$C$1:$Y$1,0))&gt;=INDEX($A$2:$W$112,3,MATCH(calculator!$P$2,veryBigTable!$C$1:$Y$1,0)),$A8,"")</f>
        <v/>
      </c>
      <c r="AA7" s="178">
        <f t="array" ref="AA7">INDEX($A$2:$W$112,Y7,MATCH(calculator!$P$2,veryBigTable!$C$1:$Y$1,0))</f>
        <v>5</v>
      </c>
    </row>
    <row r="8" spans="1:38">
      <c r="A8" s="143" t="s">
        <v>199</v>
      </c>
      <c r="B8" s="143">
        <v>5</v>
      </c>
      <c r="C8" s="143">
        <v>4</v>
      </c>
      <c r="D8" s="143">
        <v>0</v>
      </c>
      <c r="E8" s="143">
        <v>6</v>
      </c>
      <c r="F8" s="143">
        <v>2</v>
      </c>
      <c r="G8" s="143">
        <v>2</v>
      </c>
      <c r="H8" s="143">
        <v>5</v>
      </c>
      <c r="I8" s="143">
        <v>4</v>
      </c>
      <c r="J8" s="143">
        <v>4</v>
      </c>
      <c r="K8" s="143">
        <v>2</v>
      </c>
      <c r="L8" s="143">
        <v>3</v>
      </c>
      <c r="M8" s="143">
        <v>6</v>
      </c>
      <c r="N8" s="143">
        <v>6</v>
      </c>
      <c r="O8" s="143">
        <v>0</v>
      </c>
      <c r="P8" s="143">
        <v>5</v>
      </c>
      <c r="Q8" s="143">
        <v>5</v>
      </c>
      <c r="R8" s="143">
        <v>1</v>
      </c>
      <c r="S8" s="143">
        <v>-1</v>
      </c>
      <c r="T8" s="143">
        <v>-2</v>
      </c>
      <c r="U8" s="143">
        <v>-1</v>
      </c>
      <c r="V8" s="143">
        <v>4</v>
      </c>
      <c r="W8" s="143">
        <v>1</v>
      </c>
      <c r="Y8" s="1">
        <v>8</v>
      </c>
      <c r="Z8" t="str">
        <f t="array" ref="Z8">IF(INDEX($A$2:$W$112,Y8,MATCH(calculator!$P$2,veryBigTable!$C$1:$Y$1,0))&gt;=INDEX($A$2:$W$112,3,MATCH(calculator!$P$2,veryBigTable!$C$1:$Y$1,0)),$A9,"")</f>
        <v/>
      </c>
      <c r="AA8" s="178">
        <f t="array" ref="AA8">INDEX($A$2:$W$112,Y8,MATCH(calculator!$P$2,veryBigTable!$C$1:$Y$1,0))</f>
        <v>4</v>
      </c>
    </row>
    <row r="9" spans="1:38">
      <c r="A9" s="143" t="s">
        <v>118</v>
      </c>
      <c r="B9" s="143">
        <v>2</v>
      </c>
      <c r="C9" s="143">
        <v>-3</v>
      </c>
      <c r="D9" s="143">
        <v>-2</v>
      </c>
      <c r="E9" s="143">
        <v>3</v>
      </c>
      <c r="F9" s="143">
        <v>2</v>
      </c>
      <c r="G9" s="143">
        <v>2</v>
      </c>
      <c r="H9" s="143">
        <v>3</v>
      </c>
      <c r="I9" s="143">
        <v>0</v>
      </c>
      <c r="J9" s="143">
        <v>6</v>
      </c>
      <c r="K9" s="143">
        <v>1</v>
      </c>
      <c r="L9" s="143">
        <v>2</v>
      </c>
      <c r="M9" s="143">
        <v>-3</v>
      </c>
      <c r="N9" s="143">
        <v>0</v>
      </c>
      <c r="O9" s="143">
        <v>-4</v>
      </c>
      <c r="P9" s="143">
        <v>4</v>
      </c>
      <c r="Q9" s="143">
        <v>4</v>
      </c>
      <c r="R9" s="143">
        <v>-3</v>
      </c>
      <c r="S9" s="143">
        <v>2</v>
      </c>
      <c r="T9" s="143">
        <v>-3</v>
      </c>
      <c r="U9" s="143">
        <v>3</v>
      </c>
      <c r="V9" s="143">
        <v>-2</v>
      </c>
      <c r="W9" s="143">
        <v>2</v>
      </c>
      <c r="Y9" s="1">
        <v>9</v>
      </c>
      <c r="Z9" t="str">
        <f t="array" ref="Z9">IF(INDEX($A$2:$W$112,Y9,MATCH(calculator!$P$2,veryBigTable!$C$1:$Y$1,0))&gt;=INDEX($A$2:$W$112,3,MATCH(calculator!$P$2,veryBigTable!$C$1:$Y$1,0)),$A10,"")</f>
        <v/>
      </c>
      <c r="AA9" s="178">
        <f t="array" ref="AA9">INDEX($A$2:$W$112,Y9,MATCH(calculator!$P$2,veryBigTable!$C$1:$Y$1,0))</f>
        <v>4</v>
      </c>
    </row>
    <row r="10" spans="1:38">
      <c r="A10" s="143" t="s">
        <v>24</v>
      </c>
      <c r="B10" s="143">
        <v>2</v>
      </c>
      <c r="C10" s="143">
        <v>3</v>
      </c>
      <c r="D10" s="143">
        <v>3</v>
      </c>
      <c r="E10" s="143">
        <v>3</v>
      </c>
      <c r="F10" s="143">
        <v>1</v>
      </c>
      <c r="G10" s="143">
        <v>-2</v>
      </c>
      <c r="H10" s="143">
        <v>6</v>
      </c>
      <c r="I10" s="143">
        <v>4</v>
      </c>
      <c r="J10" s="143">
        <v>4</v>
      </c>
      <c r="K10" s="143">
        <v>3</v>
      </c>
      <c r="L10" s="143">
        <v>4</v>
      </c>
      <c r="M10" s="143">
        <v>6</v>
      </c>
      <c r="N10" s="143">
        <v>6</v>
      </c>
      <c r="O10" s="143">
        <v>4</v>
      </c>
      <c r="P10" s="143">
        <v>4</v>
      </c>
      <c r="Q10" s="143">
        <v>7</v>
      </c>
      <c r="R10" s="143">
        <v>2</v>
      </c>
      <c r="S10" s="143">
        <v>2</v>
      </c>
      <c r="T10" s="143">
        <v>-2</v>
      </c>
      <c r="U10" s="143">
        <v>-1</v>
      </c>
      <c r="V10" s="143">
        <v>3</v>
      </c>
      <c r="W10" s="143">
        <v>3</v>
      </c>
      <c r="Y10" s="1">
        <v>10</v>
      </c>
      <c r="Z10" t="str">
        <f t="array" ref="Z10">IF(INDEX($A$2:$W$112,Y10,MATCH(calculator!$P$2,veryBigTable!$C$1:$Y$1,0))&gt;=INDEX($A$2:$W$112,3,MATCH(calculator!$P$2,veryBigTable!$C$1:$Y$1,0)),$A11,"")</f>
        <v/>
      </c>
      <c r="AA10" s="178">
        <f t="array" ref="AA10">INDEX($A$2:$W$112,Y10,MATCH(calculator!$P$2,veryBigTable!$C$1:$Y$1,0))</f>
        <v>4</v>
      </c>
    </row>
    <row r="11" spans="1:38">
      <c r="A11" s="143" t="s">
        <v>91</v>
      </c>
      <c r="B11" s="143">
        <v>3</v>
      </c>
      <c r="C11" s="143">
        <v>1</v>
      </c>
      <c r="D11" s="143">
        <v>2</v>
      </c>
      <c r="E11" s="143">
        <v>4</v>
      </c>
      <c r="F11" s="143">
        <v>1</v>
      </c>
      <c r="G11" s="143">
        <v>2</v>
      </c>
      <c r="H11" s="143">
        <v>4</v>
      </c>
      <c r="I11" s="143">
        <v>2</v>
      </c>
      <c r="J11" s="143">
        <v>1</v>
      </c>
      <c r="K11" s="143">
        <v>4</v>
      </c>
      <c r="L11" s="143">
        <v>2</v>
      </c>
      <c r="M11" s="143">
        <v>4</v>
      </c>
      <c r="N11" s="143">
        <v>3</v>
      </c>
      <c r="O11" s="143">
        <v>-2</v>
      </c>
      <c r="P11" s="143">
        <v>4</v>
      </c>
      <c r="Q11" s="143">
        <v>3</v>
      </c>
      <c r="R11" s="143">
        <v>6</v>
      </c>
      <c r="S11" s="143">
        <v>4</v>
      </c>
      <c r="T11" s="143">
        <v>2</v>
      </c>
      <c r="U11" s="143">
        <v>-2</v>
      </c>
      <c r="V11" s="143">
        <v>7</v>
      </c>
      <c r="W11" s="143">
        <v>-3</v>
      </c>
      <c r="Y11" s="1">
        <v>11</v>
      </c>
      <c r="Z11" t="str">
        <f t="array" ref="Z11">IF(INDEX($A$2:$W$112,Y11,MATCH(calculator!$P$2,veryBigTable!$C$1:$Y$1,0))&gt;=INDEX($A$2:$W$112,3,MATCH(calculator!$P$2,veryBigTable!$C$1:$Y$1,0)),$A12,"")</f>
        <v/>
      </c>
      <c r="AA11" s="178">
        <f t="array" ref="AA11">INDEX($A$2:$W$112,Y11,MATCH(calculator!$P$2,veryBigTable!$C$1:$Y$1,0))</f>
        <v>3</v>
      </c>
    </row>
    <row r="12" spans="1:38">
      <c r="A12" s="143" t="s">
        <v>56</v>
      </c>
      <c r="B12" s="143">
        <v>8</v>
      </c>
      <c r="C12" s="143">
        <v>0</v>
      </c>
      <c r="D12" s="143">
        <v>1</v>
      </c>
      <c r="E12" s="143">
        <v>6</v>
      </c>
      <c r="F12" s="143">
        <v>-2</v>
      </c>
      <c r="G12" s="143">
        <v>-4</v>
      </c>
      <c r="H12" s="143">
        <v>6</v>
      </c>
      <c r="I12" s="143">
        <v>4</v>
      </c>
      <c r="J12" s="143">
        <v>0</v>
      </c>
      <c r="K12" s="143">
        <v>4</v>
      </c>
      <c r="L12" s="143">
        <v>5</v>
      </c>
      <c r="M12" s="143">
        <v>5</v>
      </c>
      <c r="N12" s="143">
        <v>-2</v>
      </c>
      <c r="O12" s="143">
        <v>-3</v>
      </c>
      <c r="P12" s="143">
        <v>3</v>
      </c>
      <c r="Q12" s="143">
        <v>5</v>
      </c>
      <c r="R12" s="143">
        <v>2</v>
      </c>
      <c r="S12" s="143">
        <v>-1</v>
      </c>
      <c r="T12" s="143">
        <v>-6</v>
      </c>
      <c r="U12" s="143">
        <v>5</v>
      </c>
      <c r="V12" s="143">
        <v>-5</v>
      </c>
      <c r="W12" s="143">
        <v>0</v>
      </c>
      <c r="Y12" s="1">
        <v>12</v>
      </c>
      <c r="Z12" t="str">
        <f t="array" ref="Z12">IF(INDEX($A$2:$W$112,Y12,MATCH(calculator!$P$2,veryBigTable!$C$1:$Y$1,0))&gt;=INDEX($A$2:$W$112,3,MATCH(calculator!$P$2,veryBigTable!$C$1:$Y$1,0)),$A13,"")</f>
        <v/>
      </c>
      <c r="AA12" s="178">
        <f t="array" ref="AA12">INDEX($A$2:$W$112,Y12,MATCH(calculator!$P$2,veryBigTable!$C$1:$Y$1,0))</f>
        <v>3</v>
      </c>
    </row>
    <row r="13" spans="1:38">
      <c r="A13" s="143" t="s">
        <v>58</v>
      </c>
      <c r="B13" s="143">
        <v>0</v>
      </c>
      <c r="C13" s="143">
        <v>4</v>
      </c>
      <c r="D13" s="143">
        <v>2</v>
      </c>
      <c r="E13" s="143">
        <v>1</v>
      </c>
      <c r="F13" s="143">
        <v>-2</v>
      </c>
      <c r="G13" s="143">
        <v>3</v>
      </c>
      <c r="H13" s="143">
        <v>5</v>
      </c>
      <c r="I13" s="143">
        <v>5</v>
      </c>
      <c r="J13" s="143">
        <v>3</v>
      </c>
      <c r="K13" s="143">
        <v>2</v>
      </c>
      <c r="L13" s="143">
        <v>3</v>
      </c>
      <c r="M13" s="143">
        <v>6</v>
      </c>
      <c r="N13" s="143">
        <v>5</v>
      </c>
      <c r="O13" s="143">
        <v>3</v>
      </c>
      <c r="P13" s="143">
        <v>3</v>
      </c>
      <c r="Q13" s="143">
        <v>4</v>
      </c>
      <c r="R13" s="143">
        <v>5</v>
      </c>
      <c r="S13" s="143">
        <v>3</v>
      </c>
      <c r="T13" s="143">
        <v>0</v>
      </c>
      <c r="U13" s="143">
        <v>-3</v>
      </c>
      <c r="V13" s="143">
        <v>4</v>
      </c>
      <c r="W13" s="143">
        <v>1</v>
      </c>
      <c r="Y13" s="1">
        <v>13</v>
      </c>
      <c r="Z13" t="str">
        <f t="array" ref="Z13">IF(INDEX($A$2:$W$112,Y13,MATCH(calculator!$P$2,veryBigTable!$C$1:$Y$1,0))&gt;=INDEX($A$2:$W$112,3,MATCH(calculator!$P$2,veryBigTable!$C$1:$Y$1,0)),$A14,"")</f>
        <v/>
      </c>
      <c r="AA13" s="178">
        <f t="array" ref="AA13">INDEX($A$2:$W$112,Y13,MATCH(calculator!$P$2,veryBigTable!$C$1:$Y$1,0))</f>
        <v>3</v>
      </c>
    </row>
    <row r="14" spans="1:38">
      <c r="A14" s="143" t="s">
        <v>114</v>
      </c>
      <c r="B14" s="143">
        <v>5</v>
      </c>
      <c r="C14" s="143">
        <v>-1</v>
      </c>
      <c r="D14" s="143">
        <v>0</v>
      </c>
      <c r="E14" s="143">
        <v>3</v>
      </c>
      <c r="F14" s="143">
        <v>2</v>
      </c>
      <c r="G14" s="143">
        <v>-5</v>
      </c>
      <c r="H14" s="143">
        <v>6</v>
      </c>
      <c r="I14" s="143">
        <v>5</v>
      </c>
      <c r="J14" s="143">
        <v>3</v>
      </c>
      <c r="K14" s="143">
        <v>2</v>
      </c>
      <c r="L14" s="143">
        <v>5</v>
      </c>
      <c r="M14" s="143">
        <v>5</v>
      </c>
      <c r="N14" s="143">
        <v>0</v>
      </c>
      <c r="O14" s="143">
        <v>-1</v>
      </c>
      <c r="P14" s="143">
        <v>3</v>
      </c>
      <c r="Q14" s="143">
        <v>7</v>
      </c>
      <c r="R14" s="143">
        <v>2</v>
      </c>
      <c r="S14" s="143">
        <v>0</v>
      </c>
      <c r="T14" s="143">
        <v>-5</v>
      </c>
      <c r="U14" s="143">
        <v>6</v>
      </c>
      <c r="V14" s="143">
        <v>-1</v>
      </c>
      <c r="W14" s="143">
        <v>3</v>
      </c>
      <c r="Y14" s="1">
        <v>14</v>
      </c>
      <c r="Z14" t="str">
        <f t="array" ref="Z14">IF(INDEX($A$2:$W$112,Y14,MATCH(calculator!$P$2,veryBigTable!$C$1:$Y$1,0))&gt;=INDEX($A$2:$W$112,3,MATCH(calculator!$P$2,veryBigTable!$C$1:$Y$1,0)),$A15,"")</f>
        <v/>
      </c>
      <c r="AA14" s="178">
        <f t="array" ref="AA14">INDEX($A$2:$W$112,Y14,MATCH(calculator!$P$2,veryBigTable!$C$1:$Y$1,0))</f>
        <v>3</v>
      </c>
    </row>
    <row r="15" spans="1:38">
      <c r="A15" s="143" t="s">
        <v>62</v>
      </c>
      <c r="B15" s="143">
        <v>0</v>
      </c>
      <c r="C15" s="143">
        <v>4</v>
      </c>
      <c r="D15" s="143">
        <v>2</v>
      </c>
      <c r="E15" s="143">
        <v>1</v>
      </c>
      <c r="F15" s="143">
        <v>-2</v>
      </c>
      <c r="G15" s="143">
        <v>3</v>
      </c>
      <c r="H15" s="143">
        <v>5</v>
      </c>
      <c r="I15" s="143">
        <v>5</v>
      </c>
      <c r="J15" s="143">
        <v>3</v>
      </c>
      <c r="K15" s="143">
        <v>2</v>
      </c>
      <c r="L15" s="143">
        <v>3</v>
      </c>
      <c r="M15" s="143">
        <v>6</v>
      </c>
      <c r="N15" s="143">
        <v>5</v>
      </c>
      <c r="O15" s="143">
        <v>3</v>
      </c>
      <c r="P15" s="143">
        <v>3</v>
      </c>
      <c r="Q15" s="143">
        <v>4</v>
      </c>
      <c r="R15" s="143">
        <v>5</v>
      </c>
      <c r="S15" s="143">
        <v>3</v>
      </c>
      <c r="T15" s="143">
        <v>0</v>
      </c>
      <c r="U15" s="143">
        <v>-3</v>
      </c>
      <c r="V15" s="143">
        <v>4</v>
      </c>
      <c r="W15" s="143">
        <v>1</v>
      </c>
      <c r="Y15" s="1">
        <v>15</v>
      </c>
      <c r="Z15" t="str">
        <f t="array" ref="Z15">IF(INDEX($A$2:$W$112,Y15,MATCH(calculator!$P$2,veryBigTable!$C$1:$Y$1,0))&gt;=INDEX($A$2:$W$112,3,MATCH(calculator!$P$2,veryBigTable!$C$1:$Y$1,0)),$A16,"")</f>
        <v/>
      </c>
      <c r="AA15" s="178">
        <f t="array" ref="AA15">INDEX($A$2:$W$112,Y15,MATCH(calculator!$P$2,veryBigTable!$C$1:$Y$1,0))</f>
        <v>3</v>
      </c>
    </row>
    <row r="16" spans="1:38">
      <c r="A16" s="143" t="s">
        <v>43</v>
      </c>
      <c r="B16" s="143">
        <v>0</v>
      </c>
      <c r="C16" s="143">
        <v>6</v>
      </c>
      <c r="D16" s="143">
        <v>0</v>
      </c>
      <c r="E16" s="143">
        <v>0</v>
      </c>
      <c r="F16" s="143">
        <v>-3</v>
      </c>
      <c r="G16" s="143">
        <v>3</v>
      </c>
      <c r="H16" s="143">
        <v>4</v>
      </c>
      <c r="I16" s="143">
        <v>4</v>
      </c>
      <c r="J16" s="143">
        <v>1</v>
      </c>
      <c r="K16" s="143">
        <v>-1</v>
      </c>
      <c r="L16" s="143">
        <v>2</v>
      </c>
      <c r="M16" s="143">
        <v>3</v>
      </c>
      <c r="N16" s="143">
        <v>4</v>
      </c>
      <c r="O16" s="143">
        <v>3</v>
      </c>
      <c r="P16" s="143">
        <v>3</v>
      </c>
      <c r="Q16" s="143">
        <v>6</v>
      </c>
      <c r="R16" s="143">
        <v>1</v>
      </c>
      <c r="S16" s="143">
        <v>4</v>
      </c>
      <c r="T16" s="143">
        <v>-3</v>
      </c>
      <c r="U16" s="143">
        <v>1</v>
      </c>
      <c r="V16" s="143">
        <v>3</v>
      </c>
      <c r="W16" s="143">
        <v>3</v>
      </c>
    </row>
    <row r="17" spans="1:23">
      <c r="A17" s="143" t="s">
        <v>142</v>
      </c>
      <c r="B17" s="143">
        <v>0</v>
      </c>
      <c r="C17" s="143">
        <v>2</v>
      </c>
      <c r="D17" s="143">
        <v>1</v>
      </c>
      <c r="E17" s="143">
        <v>-2</v>
      </c>
      <c r="F17" s="143">
        <v>1</v>
      </c>
      <c r="G17" s="143">
        <v>0</v>
      </c>
      <c r="H17" s="143">
        <v>3</v>
      </c>
      <c r="I17" s="143">
        <v>2</v>
      </c>
      <c r="J17" s="143">
        <v>3</v>
      </c>
      <c r="K17" s="143">
        <v>1</v>
      </c>
      <c r="L17" s="143">
        <v>2</v>
      </c>
      <c r="M17" s="143">
        <v>3</v>
      </c>
      <c r="N17" s="143">
        <v>3</v>
      </c>
      <c r="O17" s="143">
        <v>1</v>
      </c>
      <c r="P17" s="143">
        <v>3</v>
      </c>
      <c r="Q17" s="143">
        <v>5</v>
      </c>
      <c r="R17" s="143">
        <v>1</v>
      </c>
      <c r="S17" s="143">
        <v>1</v>
      </c>
      <c r="T17" s="143">
        <v>0</v>
      </c>
      <c r="U17" s="143">
        <v>1</v>
      </c>
      <c r="V17" s="143">
        <v>1</v>
      </c>
      <c r="W17" s="143">
        <v>6</v>
      </c>
    </row>
    <row r="18" spans="1:23">
      <c r="A18" s="143" t="s">
        <v>122</v>
      </c>
      <c r="B18" s="143">
        <v>5</v>
      </c>
      <c r="C18" s="143">
        <v>4</v>
      </c>
      <c r="D18" s="143">
        <v>0</v>
      </c>
      <c r="E18" s="143">
        <v>5</v>
      </c>
      <c r="F18" s="143">
        <v>-1</v>
      </c>
      <c r="G18" s="143">
        <v>1</v>
      </c>
      <c r="H18" s="143">
        <v>4</v>
      </c>
      <c r="I18" s="143">
        <v>3</v>
      </c>
      <c r="J18" s="143">
        <v>1</v>
      </c>
      <c r="K18" s="143">
        <v>1</v>
      </c>
      <c r="L18" s="143">
        <v>4</v>
      </c>
      <c r="M18" s="143">
        <v>5</v>
      </c>
      <c r="N18" s="143">
        <v>1</v>
      </c>
      <c r="O18" s="143">
        <v>-1</v>
      </c>
      <c r="P18" s="143">
        <v>3</v>
      </c>
      <c r="Q18" s="143">
        <v>5</v>
      </c>
      <c r="R18" s="143">
        <v>5</v>
      </c>
      <c r="S18" s="143">
        <v>0</v>
      </c>
      <c r="T18" s="143">
        <v>-1</v>
      </c>
      <c r="U18" s="143">
        <v>1</v>
      </c>
      <c r="V18" s="143">
        <v>-3</v>
      </c>
      <c r="W18" s="143">
        <v>0</v>
      </c>
    </row>
    <row r="19" spans="1:23">
      <c r="A19" s="143" t="s">
        <v>184</v>
      </c>
      <c r="B19" s="143">
        <v>3</v>
      </c>
      <c r="C19" s="143">
        <v>3</v>
      </c>
      <c r="D19" s="143">
        <v>2</v>
      </c>
      <c r="E19" s="143">
        <v>1</v>
      </c>
      <c r="F19" s="143">
        <v>-3</v>
      </c>
      <c r="G19" s="143">
        <v>1</v>
      </c>
      <c r="H19" s="143">
        <v>3</v>
      </c>
      <c r="I19" s="143">
        <v>1</v>
      </c>
      <c r="J19" s="143">
        <v>0</v>
      </c>
      <c r="K19" s="143">
        <v>3</v>
      </c>
      <c r="L19" s="143">
        <v>2</v>
      </c>
      <c r="M19" s="143">
        <v>3</v>
      </c>
      <c r="N19" s="143">
        <v>1</v>
      </c>
      <c r="O19" s="143">
        <v>-1</v>
      </c>
      <c r="P19" s="143">
        <v>3</v>
      </c>
      <c r="Q19" s="143">
        <v>3</v>
      </c>
      <c r="R19" s="143">
        <v>1</v>
      </c>
      <c r="S19" s="143">
        <v>0</v>
      </c>
      <c r="T19" s="143">
        <v>-1</v>
      </c>
      <c r="U19" s="143">
        <v>0</v>
      </c>
      <c r="V19" s="143">
        <v>-3</v>
      </c>
      <c r="W19" s="143">
        <v>3</v>
      </c>
    </row>
    <row r="20" spans="1:23">
      <c r="A20" s="143" t="s">
        <v>157</v>
      </c>
      <c r="B20" s="143">
        <v>8</v>
      </c>
      <c r="C20" s="143">
        <v>0</v>
      </c>
      <c r="D20" s="143">
        <v>1</v>
      </c>
      <c r="E20" s="143">
        <v>6</v>
      </c>
      <c r="F20" s="143">
        <v>-2</v>
      </c>
      <c r="G20" s="143">
        <v>-4</v>
      </c>
      <c r="H20" s="143">
        <v>6</v>
      </c>
      <c r="I20" s="143">
        <v>4</v>
      </c>
      <c r="J20" s="143">
        <v>0</v>
      </c>
      <c r="K20" s="143">
        <v>4</v>
      </c>
      <c r="L20" s="143">
        <v>5</v>
      </c>
      <c r="M20" s="143">
        <v>5</v>
      </c>
      <c r="N20" s="143">
        <v>-2</v>
      </c>
      <c r="O20" s="143">
        <v>-3</v>
      </c>
      <c r="P20" s="143">
        <v>3</v>
      </c>
      <c r="Q20" s="143">
        <v>5</v>
      </c>
      <c r="R20" s="143">
        <v>2</v>
      </c>
      <c r="S20" s="143">
        <v>-1</v>
      </c>
      <c r="T20" s="143">
        <v>-6</v>
      </c>
      <c r="U20" s="143">
        <v>5</v>
      </c>
      <c r="V20" s="143">
        <v>-5</v>
      </c>
      <c r="W20" s="143">
        <v>0</v>
      </c>
    </row>
    <row r="21" spans="1:23">
      <c r="A21" s="143" t="s">
        <v>126</v>
      </c>
      <c r="B21" s="143">
        <v>5</v>
      </c>
      <c r="C21" s="143">
        <v>0</v>
      </c>
      <c r="D21" s="143">
        <v>-3</v>
      </c>
      <c r="E21" s="143">
        <v>6</v>
      </c>
      <c r="F21" s="143">
        <v>1</v>
      </c>
      <c r="G21" s="143">
        <v>1</v>
      </c>
      <c r="H21" s="143">
        <v>3</v>
      </c>
      <c r="I21" s="143">
        <v>3</v>
      </c>
      <c r="J21" s="143">
        <v>5</v>
      </c>
      <c r="K21" s="143">
        <v>-3</v>
      </c>
      <c r="L21" s="143">
        <v>3</v>
      </c>
      <c r="M21" s="143">
        <v>8</v>
      </c>
      <c r="N21" s="143">
        <v>6</v>
      </c>
      <c r="O21" s="143">
        <v>-3</v>
      </c>
      <c r="P21" s="143">
        <v>3</v>
      </c>
      <c r="Q21" s="143">
        <v>4</v>
      </c>
      <c r="R21" s="143">
        <v>1</v>
      </c>
      <c r="S21" s="143">
        <v>-4</v>
      </c>
      <c r="T21" s="143">
        <v>-1</v>
      </c>
      <c r="U21" s="143">
        <v>4</v>
      </c>
      <c r="V21" s="143">
        <v>1</v>
      </c>
      <c r="W21" s="143">
        <v>1</v>
      </c>
    </row>
    <row r="22" spans="1:23">
      <c r="A22" s="143" t="s">
        <v>67</v>
      </c>
      <c r="B22" s="143">
        <v>5</v>
      </c>
      <c r="C22" s="143">
        <v>-1</v>
      </c>
      <c r="D22" s="143">
        <v>0</v>
      </c>
      <c r="E22" s="143">
        <v>3</v>
      </c>
      <c r="F22" s="143">
        <v>2</v>
      </c>
      <c r="G22" s="143">
        <v>-5</v>
      </c>
      <c r="H22" s="143">
        <v>6</v>
      </c>
      <c r="I22" s="143">
        <v>5</v>
      </c>
      <c r="J22" s="143">
        <v>3</v>
      </c>
      <c r="K22" s="143">
        <v>2</v>
      </c>
      <c r="L22" s="143">
        <v>5</v>
      </c>
      <c r="M22" s="143">
        <v>5</v>
      </c>
      <c r="N22" s="143">
        <v>0</v>
      </c>
      <c r="O22" s="143">
        <v>-1</v>
      </c>
      <c r="P22" s="143">
        <v>3</v>
      </c>
      <c r="Q22" s="143">
        <v>7</v>
      </c>
      <c r="R22" s="143">
        <v>2</v>
      </c>
      <c r="S22" s="143">
        <v>0</v>
      </c>
      <c r="T22" s="143">
        <v>5</v>
      </c>
      <c r="U22" s="143">
        <v>6</v>
      </c>
      <c r="V22" s="143">
        <v>-1</v>
      </c>
      <c r="W22" s="143">
        <v>3</v>
      </c>
    </row>
    <row r="23" spans="1:23">
      <c r="A23" s="143" t="s">
        <v>71</v>
      </c>
      <c r="B23" s="143">
        <v>4</v>
      </c>
      <c r="C23" s="143">
        <v>2</v>
      </c>
      <c r="D23" s="143">
        <v>0</v>
      </c>
      <c r="E23" s="143">
        <v>5</v>
      </c>
      <c r="F23" s="143">
        <v>2</v>
      </c>
      <c r="G23" s="143">
        <v>2</v>
      </c>
      <c r="H23" s="143">
        <v>4</v>
      </c>
      <c r="I23" s="143">
        <v>4</v>
      </c>
      <c r="J23" s="143">
        <v>2</v>
      </c>
      <c r="K23" s="143">
        <v>0</v>
      </c>
      <c r="L23" s="143">
        <v>4</v>
      </c>
      <c r="M23" s="143">
        <v>5</v>
      </c>
      <c r="N23" s="143">
        <v>3</v>
      </c>
      <c r="O23" s="143">
        <v>3</v>
      </c>
      <c r="P23" s="143">
        <v>3</v>
      </c>
      <c r="Q23" s="143">
        <v>6</v>
      </c>
      <c r="R23" s="143">
        <v>1</v>
      </c>
      <c r="S23" s="143">
        <v>1</v>
      </c>
      <c r="T23" s="143">
        <v>2</v>
      </c>
      <c r="U23" s="143">
        <v>-1</v>
      </c>
      <c r="V23" s="143">
        <v>2</v>
      </c>
      <c r="W23" s="143">
        <v>0</v>
      </c>
    </row>
    <row r="24" spans="1:23">
      <c r="A24" s="143" t="s">
        <v>100</v>
      </c>
      <c r="B24" s="143">
        <v>1</v>
      </c>
      <c r="C24" s="143">
        <v>3</v>
      </c>
      <c r="D24" s="143">
        <v>0</v>
      </c>
      <c r="E24" s="143">
        <v>2</v>
      </c>
      <c r="F24" s="143">
        <v>2</v>
      </c>
      <c r="G24" s="143">
        <v>-4</v>
      </c>
      <c r="H24" s="143">
        <v>5</v>
      </c>
      <c r="I24" s="143">
        <v>4</v>
      </c>
      <c r="J24" s="143">
        <v>7</v>
      </c>
      <c r="K24" s="143">
        <v>2</v>
      </c>
      <c r="L24" s="143">
        <v>4</v>
      </c>
      <c r="M24" s="143">
        <v>5</v>
      </c>
      <c r="N24" s="143">
        <v>5</v>
      </c>
      <c r="O24" s="143">
        <v>-4</v>
      </c>
      <c r="P24" s="143">
        <v>3</v>
      </c>
      <c r="Q24" s="143">
        <v>6</v>
      </c>
      <c r="R24" s="143">
        <v>3</v>
      </c>
      <c r="S24" s="143">
        <v>0</v>
      </c>
      <c r="T24" s="143">
        <v>-4</v>
      </c>
      <c r="U24" s="143">
        <v>3</v>
      </c>
      <c r="V24" s="143">
        <v>3</v>
      </c>
      <c r="W24" s="143">
        <v>3</v>
      </c>
    </row>
    <row r="25" spans="1:23">
      <c r="A25" s="143" t="s">
        <v>94</v>
      </c>
      <c r="B25" s="143">
        <v>4</v>
      </c>
      <c r="C25" s="143">
        <v>0</v>
      </c>
      <c r="D25" s="143">
        <v>0</v>
      </c>
      <c r="E25" s="143">
        <v>6</v>
      </c>
      <c r="F25" s="143">
        <v>-3</v>
      </c>
      <c r="G25" s="143">
        <v>-5</v>
      </c>
      <c r="H25" s="143">
        <v>4</v>
      </c>
      <c r="I25" s="143">
        <v>4</v>
      </c>
      <c r="J25" s="143">
        <v>3</v>
      </c>
      <c r="K25" s="143">
        <v>0</v>
      </c>
      <c r="L25" s="143">
        <v>5</v>
      </c>
      <c r="M25" s="143">
        <v>6</v>
      </c>
      <c r="N25" s="143">
        <v>6</v>
      </c>
      <c r="O25" s="143">
        <v>5</v>
      </c>
      <c r="P25" s="143">
        <v>3</v>
      </c>
      <c r="Q25" s="143">
        <v>6</v>
      </c>
      <c r="R25" s="143">
        <v>4</v>
      </c>
      <c r="S25" s="143">
        <v>1</v>
      </c>
      <c r="T25" s="143">
        <v>-3</v>
      </c>
      <c r="U25" s="143">
        <v>1</v>
      </c>
      <c r="V25" s="143">
        <v>1</v>
      </c>
      <c r="W25" s="143">
        <v>2</v>
      </c>
    </row>
    <row r="26" spans="1:23">
      <c r="A26" s="143" t="s">
        <v>45</v>
      </c>
      <c r="B26" s="143">
        <v>4</v>
      </c>
      <c r="C26" s="143">
        <v>0</v>
      </c>
      <c r="D26" s="143">
        <v>0</v>
      </c>
      <c r="E26" s="143">
        <v>6</v>
      </c>
      <c r="F26" s="143">
        <v>-3</v>
      </c>
      <c r="G26" s="143">
        <v>-5</v>
      </c>
      <c r="H26" s="143">
        <v>0</v>
      </c>
      <c r="I26" s="143">
        <v>4</v>
      </c>
      <c r="J26" s="143">
        <v>3</v>
      </c>
      <c r="K26" s="143">
        <v>0</v>
      </c>
      <c r="L26" s="143">
        <v>5</v>
      </c>
      <c r="M26" s="143">
        <v>6</v>
      </c>
      <c r="N26" s="143">
        <v>6</v>
      </c>
      <c r="O26" s="143">
        <v>5</v>
      </c>
      <c r="P26" s="143">
        <v>3</v>
      </c>
      <c r="Q26" s="143">
        <v>6</v>
      </c>
      <c r="R26" s="143">
        <v>4</v>
      </c>
      <c r="S26" s="143">
        <v>1</v>
      </c>
      <c r="T26" s="143">
        <v>-3</v>
      </c>
      <c r="U26" s="143">
        <v>1</v>
      </c>
      <c r="V26" s="143">
        <v>1</v>
      </c>
      <c r="W26" s="143">
        <v>2</v>
      </c>
    </row>
    <row r="27" spans="1:23">
      <c r="A27" s="143" t="s">
        <v>188</v>
      </c>
      <c r="B27" s="143">
        <v>4</v>
      </c>
      <c r="C27" s="143">
        <v>3</v>
      </c>
      <c r="D27" s="143">
        <v>2</v>
      </c>
      <c r="E27" s="143">
        <v>6</v>
      </c>
      <c r="F27" s="143">
        <v>-4</v>
      </c>
      <c r="G27" s="143">
        <v>-3</v>
      </c>
      <c r="H27" s="143">
        <v>6</v>
      </c>
      <c r="I27" s="143">
        <v>3</v>
      </c>
      <c r="J27" s="143">
        <v>0</v>
      </c>
      <c r="K27" s="143">
        <v>4</v>
      </c>
      <c r="L27" s="143">
        <v>4</v>
      </c>
      <c r="M27" s="143">
        <v>3</v>
      </c>
      <c r="N27" s="143">
        <v>1</v>
      </c>
      <c r="O27" s="143">
        <v>-3</v>
      </c>
      <c r="P27" s="143">
        <v>3</v>
      </c>
      <c r="Q27" s="143">
        <v>4</v>
      </c>
      <c r="R27" s="143">
        <v>1</v>
      </c>
      <c r="S27" s="143">
        <v>0</v>
      </c>
      <c r="T27" s="143">
        <v>-3</v>
      </c>
      <c r="U27" s="143">
        <v>3</v>
      </c>
      <c r="V27" s="143">
        <v>-6</v>
      </c>
      <c r="W27" s="143">
        <v>1</v>
      </c>
    </row>
    <row r="28" spans="1:23">
      <c r="A28" s="143" t="s">
        <v>209</v>
      </c>
      <c r="B28" s="143">
        <v>2</v>
      </c>
      <c r="C28" s="143">
        <v>3</v>
      </c>
      <c r="D28" s="143">
        <v>0</v>
      </c>
      <c r="E28" s="143">
        <v>2</v>
      </c>
      <c r="F28" s="143">
        <v>2</v>
      </c>
      <c r="G28" s="143">
        <v>-4</v>
      </c>
      <c r="H28" s="143">
        <v>5</v>
      </c>
      <c r="I28" s="143">
        <v>4</v>
      </c>
      <c r="J28" s="143">
        <v>7</v>
      </c>
      <c r="K28" s="143">
        <v>2</v>
      </c>
      <c r="L28" s="143">
        <v>4</v>
      </c>
      <c r="M28" s="143">
        <v>5</v>
      </c>
      <c r="N28" s="143">
        <v>5</v>
      </c>
      <c r="O28" s="143">
        <v>-4</v>
      </c>
      <c r="P28" s="143">
        <v>3</v>
      </c>
      <c r="Q28" s="143">
        <v>6</v>
      </c>
      <c r="R28" s="143">
        <v>3</v>
      </c>
      <c r="S28" s="143">
        <v>-2</v>
      </c>
      <c r="T28" s="143">
        <v>-4</v>
      </c>
      <c r="U28" s="143">
        <v>3</v>
      </c>
      <c r="V28" s="143">
        <v>3</v>
      </c>
      <c r="W28" s="143">
        <v>3</v>
      </c>
    </row>
    <row r="29" spans="1:23">
      <c r="A29" s="143" t="s">
        <v>202</v>
      </c>
      <c r="B29" s="143">
        <v>4</v>
      </c>
      <c r="C29" s="143">
        <v>3</v>
      </c>
      <c r="D29" s="143">
        <v>1</v>
      </c>
      <c r="E29" s="143">
        <v>5</v>
      </c>
      <c r="F29" s="143">
        <v>-2</v>
      </c>
      <c r="G29" s="143">
        <v>-3</v>
      </c>
      <c r="H29" s="143">
        <v>5</v>
      </c>
      <c r="I29" s="143">
        <v>3</v>
      </c>
      <c r="J29" s="143">
        <v>4</v>
      </c>
      <c r="K29" s="143">
        <v>4</v>
      </c>
      <c r="L29" s="143">
        <v>4</v>
      </c>
      <c r="M29" s="143">
        <v>5</v>
      </c>
      <c r="N29" s="143">
        <v>3</v>
      </c>
      <c r="O29" s="143">
        <v>-6</v>
      </c>
      <c r="P29" s="143">
        <v>3</v>
      </c>
      <c r="Q29" s="143">
        <v>4</v>
      </c>
      <c r="R29" s="143">
        <v>3</v>
      </c>
      <c r="S29" s="143">
        <v>-1</v>
      </c>
      <c r="T29" s="143">
        <v>-5</v>
      </c>
      <c r="U29" s="143">
        <v>2</v>
      </c>
      <c r="V29" s="143">
        <v>-1</v>
      </c>
      <c r="W29" s="143">
        <v>0</v>
      </c>
    </row>
    <row r="30" spans="1:23">
      <c r="A30" s="143" t="s">
        <v>149</v>
      </c>
      <c r="B30" s="143">
        <v>4</v>
      </c>
      <c r="C30" s="143">
        <v>4</v>
      </c>
      <c r="D30" s="143">
        <v>1</v>
      </c>
      <c r="E30" s="143">
        <v>5</v>
      </c>
      <c r="F30" s="143">
        <v>-2</v>
      </c>
      <c r="G30" s="143">
        <v>-3</v>
      </c>
      <c r="H30" s="143">
        <v>5</v>
      </c>
      <c r="I30" s="143">
        <v>3</v>
      </c>
      <c r="J30" s="143">
        <v>4</v>
      </c>
      <c r="K30" s="143">
        <v>4</v>
      </c>
      <c r="L30" s="143">
        <v>4</v>
      </c>
      <c r="M30" s="143">
        <v>5</v>
      </c>
      <c r="N30" s="143">
        <v>3</v>
      </c>
      <c r="O30" s="143">
        <v>-6</v>
      </c>
      <c r="P30" s="143">
        <v>3</v>
      </c>
      <c r="Q30" s="143">
        <v>4</v>
      </c>
      <c r="R30" s="143">
        <v>3</v>
      </c>
      <c r="S30" s="143">
        <v>-1</v>
      </c>
      <c r="T30" s="143">
        <v>-5</v>
      </c>
      <c r="U30" s="143">
        <v>2</v>
      </c>
      <c r="V30" s="143">
        <v>-1</v>
      </c>
      <c r="W30" s="143">
        <v>0</v>
      </c>
    </row>
    <row r="31" spans="1:23">
      <c r="A31" s="143" t="s">
        <v>113</v>
      </c>
      <c r="B31" s="143">
        <v>0</v>
      </c>
      <c r="C31" s="143">
        <v>4</v>
      </c>
      <c r="D31" s="143">
        <v>0</v>
      </c>
      <c r="E31" s="143">
        <v>0</v>
      </c>
      <c r="F31" s="143">
        <v>-3</v>
      </c>
      <c r="G31" s="143">
        <v>3</v>
      </c>
      <c r="H31" s="143">
        <v>4</v>
      </c>
      <c r="I31" s="143">
        <v>4</v>
      </c>
      <c r="J31" s="143">
        <v>1</v>
      </c>
      <c r="K31" s="143">
        <v>-1</v>
      </c>
      <c r="L31" s="143">
        <v>2</v>
      </c>
      <c r="M31" s="143">
        <v>3</v>
      </c>
      <c r="N31" s="143">
        <v>4</v>
      </c>
      <c r="O31" s="143">
        <v>3</v>
      </c>
      <c r="P31" s="143">
        <v>3</v>
      </c>
      <c r="Q31" s="143">
        <v>6</v>
      </c>
      <c r="R31" s="143">
        <v>1</v>
      </c>
      <c r="S31" s="143">
        <v>4</v>
      </c>
      <c r="T31" s="143">
        <v>-3</v>
      </c>
      <c r="U31" s="143">
        <v>1</v>
      </c>
      <c r="V31" s="143">
        <v>3</v>
      </c>
      <c r="W31" s="143">
        <v>3</v>
      </c>
    </row>
    <row r="32" spans="1:23">
      <c r="A32" s="143" t="s">
        <v>120</v>
      </c>
      <c r="B32" s="143">
        <v>0</v>
      </c>
      <c r="C32" s="143">
        <v>6</v>
      </c>
      <c r="D32" s="143">
        <v>0</v>
      </c>
      <c r="E32" s="143">
        <v>0</v>
      </c>
      <c r="F32" s="143">
        <v>-3</v>
      </c>
      <c r="G32" s="143">
        <v>3</v>
      </c>
      <c r="H32" s="143">
        <v>4</v>
      </c>
      <c r="I32" s="143">
        <v>4</v>
      </c>
      <c r="J32" s="143">
        <v>1</v>
      </c>
      <c r="K32" s="143">
        <v>-1</v>
      </c>
      <c r="L32" s="143">
        <v>2</v>
      </c>
      <c r="M32" s="143">
        <v>3</v>
      </c>
      <c r="N32" s="143">
        <v>3</v>
      </c>
      <c r="O32" s="143">
        <v>3</v>
      </c>
      <c r="P32" s="143">
        <v>3</v>
      </c>
      <c r="Q32" s="143">
        <v>6</v>
      </c>
      <c r="R32" s="143">
        <v>1</v>
      </c>
      <c r="S32" s="143">
        <v>4</v>
      </c>
      <c r="T32" s="143">
        <v>-3</v>
      </c>
      <c r="U32" s="143">
        <v>1</v>
      </c>
      <c r="V32" s="143">
        <v>3</v>
      </c>
      <c r="W32" s="143">
        <v>3</v>
      </c>
    </row>
    <row r="33" spans="1:23">
      <c r="A33" s="143" t="s">
        <v>167</v>
      </c>
      <c r="B33" s="143">
        <v>5</v>
      </c>
      <c r="C33" s="143">
        <v>-1</v>
      </c>
      <c r="D33" s="143">
        <v>0</v>
      </c>
      <c r="E33" s="143">
        <v>3</v>
      </c>
      <c r="F33" s="143">
        <v>2</v>
      </c>
      <c r="G33" s="143">
        <v>5</v>
      </c>
      <c r="H33" s="143">
        <v>6</v>
      </c>
      <c r="I33" s="143">
        <v>5</v>
      </c>
      <c r="J33" s="143">
        <v>3</v>
      </c>
      <c r="K33" s="143">
        <v>2</v>
      </c>
      <c r="L33" s="143">
        <v>5</v>
      </c>
      <c r="M33" s="143">
        <v>5</v>
      </c>
      <c r="N33" s="143">
        <v>0</v>
      </c>
      <c r="O33" s="143">
        <v>-1</v>
      </c>
      <c r="P33" s="143">
        <v>3</v>
      </c>
      <c r="Q33" s="143">
        <v>7</v>
      </c>
      <c r="R33" s="143">
        <v>2</v>
      </c>
      <c r="S33" s="143">
        <v>0</v>
      </c>
      <c r="T33" s="143">
        <v>-5</v>
      </c>
      <c r="U33" s="143">
        <v>6</v>
      </c>
      <c r="V33" s="143">
        <v>-1</v>
      </c>
      <c r="W33" s="143">
        <v>3</v>
      </c>
    </row>
    <row r="34" spans="1:23">
      <c r="A34" s="143" t="s">
        <v>141</v>
      </c>
      <c r="B34" s="143">
        <v>5</v>
      </c>
      <c r="C34" s="143">
        <v>-1</v>
      </c>
      <c r="D34" s="143">
        <v>0</v>
      </c>
      <c r="E34" s="143">
        <v>3</v>
      </c>
      <c r="F34" s="143">
        <v>2</v>
      </c>
      <c r="G34" s="143">
        <v>-5</v>
      </c>
      <c r="H34" s="143">
        <v>6</v>
      </c>
      <c r="I34" s="143">
        <v>5</v>
      </c>
      <c r="J34" s="143">
        <v>3</v>
      </c>
      <c r="K34" s="143">
        <v>2</v>
      </c>
      <c r="L34" s="143">
        <v>5</v>
      </c>
      <c r="M34" s="143">
        <v>5</v>
      </c>
      <c r="N34" s="143">
        <v>0</v>
      </c>
      <c r="O34" s="143">
        <v>-1</v>
      </c>
      <c r="P34" s="143">
        <v>3</v>
      </c>
      <c r="Q34" s="143">
        <v>7</v>
      </c>
      <c r="R34" s="143">
        <v>2</v>
      </c>
      <c r="S34" s="143">
        <v>0</v>
      </c>
      <c r="T34" s="143">
        <v>-5</v>
      </c>
      <c r="U34" s="143">
        <v>6</v>
      </c>
      <c r="V34" s="143">
        <v>-1</v>
      </c>
      <c r="W34" s="143">
        <v>3</v>
      </c>
    </row>
    <row r="35" spans="1:23">
      <c r="A35" s="143" t="s">
        <v>96</v>
      </c>
      <c r="B35" s="143">
        <v>5</v>
      </c>
      <c r="C35" s="143">
        <v>-1</v>
      </c>
      <c r="D35" s="143">
        <v>0</v>
      </c>
      <c r="E35" s="143">
        <v>3</v>
      </c>
      <c r="F35" s="143">
        <v>2</v>
      </c>
      <c r="G35" s="143">
        <v>-5</v>
      </c>
      <c r="H35" s="143">
        <v>6</v>
      </c>
      <c r="I35" s="143">
        <v>5</v>
      </c>
      <c r="J35" s="143">
        <v>3</v>
      </c>
      <c r="K35" s="143">
        <v>2</v>
      </c>
      <c r="L35" s="143">
        <v>5</v>
      </c>
      <c r="M35" s="143">
        <v>5</v>
      </c>
      <c r="N35" s="143">
        <v>0</v>
      </c>
      <c r="O35" s="143">
        <v>-1</v>
      </c>
      <c r="P35" s="143">
        <v>3</v>
      </c>
      <c r="Q35" s="143">
        <v>7</v>
      </c>
      <c r="R35" s="143">
        <v>2</v>
      </c>
      <c r="S35" s="143">
        <v>0</v>
      </c>
      <c r="T35" s="143">
        <v>-5</v>
      </c>
      <c r="U35" s="143">
        <v>6</v>
      </c>
      <c r="V35" s="143">
        <v>-1</v>
      </c>
      <c r="W35" s="143">
        <v>1</v>
      </c>
    </row>
    <row r="36" spans="1:23">
      <c r="A36" s="143" t="s">
        <v>153</v>
      </c>
      <c r="B36" s="143">
        <v>4</v>
      </c>
      <c r="C36" s="143">
        <v>0</v>
      </c>
      <c r="D36" s="143">
        <v>0</v>
      </c>
      <c r="E36" s="143">
        <v>6</v>
      </c>
      <c r="F36" s="143">
        <v>-3</v>
      </c>
      <c r="G36" s="143">
        <v>-5</v>
      </c>
      <c r="H36" s="143">
        <v>4</v>
      </c>
      <c r="I36" s="143">
        <v>4</v>
      </c>
      <c r="J36" s="143">
        <v>3</v>
      </c>
      <c r="K36" s="143">
        <v>0</v>
      </c>
      <c r="L36" s="143">
        <v>5</v>
      </c>
      <c r="M36" s="143">
        <v>6</v>
      </c>
      <c r="N36" s="143">
        <v>6</v>
      </c>
      <c r="O36" s="143">
        <v>5</v>
      </c>
      <c r="P36" s="143">
        <v>3</v>
      </c>
      <c r="Q36" s="143">
        <v>6</v>
      </c>
      <c r="R36" s="143">
        <v>4</v>
      </c>
      <c r="S36" s="143">
        <v>1</v>
      </c>
      <c r="T36" s="143">
        <v>-3</v>
      </c>
      <c r="U36" s="143">
        <v>1</v>
      </c>
      <c r="V36" s="143">
        <v>1</v>
      </c>
      <c r="W36" s="143">
        <v>2</v>
      </c>
    </row>
    <row r="37" spans="1:23">
      <c r="A37" s="143" t="s">
        <v>3</v>
      </c>
      <c r="B37" s="143">
        <v>5</v>
      </c>
      <c r="C37" s="143">
        <v>4</v>
      </c>
      <c r="D37" s="143">
        <v>2</v>
      </c>
      <c r="E37" s="143">
        <v>8</v>
      </c>
      <c r="F37" s="143">
        <v>-8</v>
      </c>
      <c r="G37" s="143">
        <v>1</v>
      </c>
      <c r="H37" s="143">
        <v>5</v>
      </c>
      <c r="I37" s="143">
        <v>4</v>
      </c>
      <c r="J37" s="143">
        <v>3</v>
      </c>
      <c r="K37" s="143">
        <v>0</v>
      </c>
      <c r="L37" s="143">
        <v>-1</v>
      </c>
      <c r="M37" s="143">
        <v>5</v>
      </c>
      <c r="N37" s="143">
        <v>3</v>
      </c>
      <c r="O37" s="143">
        <v>-2</v>
      </c>
      <c r="P37" s="143">
        <v>3</v>
      </c>
      <c r="Q37" s="143">
        <v>5</v>
      </c>
      <c r="R37" s="143">
        <v>1</v>
      </c>
      <c r="S37" s="143">
        <v>0</v>
      </c>
      <c r="T37" s="143">
        <v>-2</v>
      </c>
      <c r="U37" s="143">
        <v>3</v>
      </c>
      <c r="V37" s="143">
        <v>-6</v>
      </c>
      <c r="W37" s="143">
        <v>0</v>
      </c>
    </row>
    <row r="38" spans="1:23">
      <c r="A38" s="143" t="s">
        <v>36</v>
      </c>
      <c r="B38" s="143">
        <v>4</v>
      </c>
      <c r="C38" s="143">
        <v>5</v>
      </c>
      <c r="D38" s="143">
        <v>-1</v>
      </c>
      <c r="E38" s="143">
        <v>8</v>
      </c>
      <c r="F38" s="143">
        <v>-2</v>
      </c>
      <c r="G38" s="143">
        <v>3</v>
      </c>
      <c r="H38" s="143">
        <v>8</v>
      </c>
      <c r="I38" s="143">
        <v>4</v>
      </c>
      <c r="J38" s="143">
        <v>1</v>
      </c>
      <c r="K38" s="143">
        <v>3</v>
      </c>
      <c r="L38" s="143">
        <v>2</v>
      </c>
      <c r="M38" s="143">
        <v>6</v>
      </c>
      <c r="N38" s="143">
        <v>6</v>
      </c>
      <c r="O38" s="143">
        <v>0</v>
      </c>
      <c r="P38" s="143">
        <v>3</v>
      </c>
      <c r="Q38" s="143">
        <v>3</v>
      </c>
      <c r="R38" s="143">
        <v>3</v>
      </c>
      <c r="S38" s="143">
        <v>-2</v>
      </c>
      <c r="T38" s="143">
        <v>3</v>
      </c>
      <c r="U38" s="143">
        <v>-2</v>
      </c>
      <c r="V38" s="143">
        <v>2</v>
      </c>
      <c r="W38" s="143">
        <v>2</v>
      </c>
    </row>
    <row r="39" spans="1:23">
      <c r="A39" s="143" t="s">
        <v>164</v>
      </c>
      <c r="B39" s="143">
        <v>2</v>
      </c>
      <c r="C39" s="143">
        <v>0</v>
      </c>
      <c r="D39" s="143">
        <v>2</v>
      </c>
      <c r="E39" s="143">
        <v>3</v>
      </c>
      <c r="F39" s="143">
        <v>5</v>
      </c>
      <c r="G39" s="143">
        <v>5</v>
      </c>
      <c r="H39" s="143">
        <v>3</v>
      </c>
      <c r="I39" s="143">
        <v>0</v>
      </c>
      <c r="J39" s="143">
        <v>2</v>
      </c>
      <c r="K39" s="143">
        <v>4</v>
      </c>
      <c r="L39" s="143">
        <v>2</v>
      </c>
      <c r="M39" s="143">
        <v>-3</v>
      </c>
      <c r="N39" s="143">
        <v>-1</v>
      </c>
      <c r="O39" s="143">
        <v>1</v>
      </c>
      <c r="P39" s="143">
        <v>3</v>
      </c>
      <c r="Q39" s="143">
        <v>5</v>
      </c>
      <c r="R39" s="143">
        <v>-3</v>
      </c>
      <c r="S39" s="143">
        <v>2</v>
      </c>
      <c r="T39" s="143">
        <v>-3</v>
      </c>
      <c r="U39" s="143">
        <v>3</v>
      </c>
      <c r="V39" s="143">
        <v>-4</v>
      </c>
      <c r="W39" s="143">
        <v>1</v>
      </c>
    </row>
    <row r="40" spans="1:23">
      <c r="A40" s="143" t="s">
        <v>115</v>
      </c>
      <c r="B40" s="143">
        <v>5</v>
      </c>
      <c r="C40" s="143">
        <v>-1</v>
      </c>
      <c r="D40" s="143">
        <v>0</v>
      </c>
      <c r="E40" s="143">
        <v>3</v>
      </c>
      <c r="F40" s="143">
        <v>2</v>
      </c>
      <c r="G40" s="143">
        <v>-5</v>
      </c>
      <c r="H40" s="143">
        <v>6</v>
      </c>
      <c r="I40" s="143">
        <v>5</v>
      </c>
      <c r="J40" s="143">
        <v>3</v>
      </c>
      <c r="K40" s="143">
        <v>2</v>
      </c>
      <c r="L40" s="143">
        <v>5</v>
      </c>
      <c r="M40" s="143">
        <v>5</v>
      </c>
      <c r="N40" s="143">
        <v>0</v>
      </c>
      <c r="O40" s="143">
        <v>-1</v>
      </c>
      <c r="P40" s="143">
        <v>3</v>
      </c>
      <c r="Q40" s="143">
        <v>7</v>
      </c>
      <c r="R40" s="143">
        <v>2</v>
      </c>
      <c r="S40" s="143">
        <v>0</v>
      </c>
      <c r="T40" s="143">
        <v>-5</v>
      </c>
      <c r="U40" s="143">
        <v>6</v>
      </c>
      <c r="V40" s="143">
        <v>-1</v>
      </c>
      <c r="W40" s="143">
        <v>3</v>
      </c>
    </row>
    <row r="41" spans="1:23">
      <c r="A41" s="143" t="s">
        <v>143</v>
      </c>
      <c r="B41" s="143">
        <v>0</v>
      </c>
      <c r="C41" s="143">
        <v>2</v>
      </c>
      <c r="D41" s="143">
        <v>1</v>
      </c>
      <c r="E41" s="143">
        <v>0</v>
      </c>
      <c r="F41" s="143">
        <v>1</v>
      </c>
      <c r="G41" s="143">
        <v>-2</v>
      </c>
      <c r="H41" s="143">
        <v>4</v>
      </c>
      <c r="I41" s="143">
        <v>2</v>
      </c>
      <c r="J41" s="143">
        <v>7</v>
      </c>
      <c r="K41" s="143">
        <v>1</v>
      </c>
      <c r="L41" s="143">
        <v>2</v>
      </c>
      <c r="M41" s="143">
        <v>3</v>
      </c>
      <c r="N41" s="143">
        <v>4</v>
      </c>
      <c r="O41" s="143">
        <v>-1</v>
      </c>
      <c r="P41" s="143">
        <v>3</v>
      </c>
      <c r="Q41" s="143">
        <v>5</v>
      </c>
      <c r="R41" s="143">
        <v>1</v>
      </c>
      <c r="S41" s="143">
        <v>1</v>
      </c>
      <c r="T41" s="143">
        <v>-2</v>
      </c>
      <c r="U41" s="143">
        <v>1</v>
      </c>
      <c r="V41" s="143">
        <v>1</v>
      </c>
      <c r="W41" s="143">
        <v>4</v>
      </c>
    </row>
    <row r="42" spans="1:23">
      <c r="A42" s="143" t="s">
        <v>137</v>
      </c>
      <c r="B42" s="143">
        <v>0</v>
      </c>
      <c r="C42" s="143">
        <v>2</v>
      </c>
      <c r="D42" s="143">
        <v>-2</v>
      </c>
      <c r="E42" s="143">
        <v>1</v>
      </c>
      <c r="F42" s="143">
        <v>-5</v>
      </c>
      <c r="G42" s="143">
        <v>-2</v>
      </c>
      <c r="H42" s="143">
        <v>3</v>
      </c>
      <c r="I42" s="143">
        <v>5</v>
      </c>
      <c r="J42" s="143">
        <v>4</v>
      </c>
      <c r="K42" s="143">
        <v>-2</v>
      </c>
      <c r="L42" s="143">
        <v>4</v>
      </c>
      <c r="M42" s="143">
        <v>6</v>
      </c>
      <c r="N42" s="143">
        <v>5</v>
      </c>
      <c r="O42" s="143">
        <v>2</v>
      </c>
      <c r="P42" s="143">
        <v>2</v>
      </c>
      <c r="Q42" s="143">
        <v>4</v>
      </c>
      <c r="R42" s="143">
        <v>7</v>
      </c>
      <c r="S42" s="143">
        <v>2</v>
      </c>
      <c r="T42" s="143">
        <v>-3</v>
      </c>
      <c r="U42" s="143">
        <v>2</v>
      </c>
      <c r="V42" s="143">
        <v>1</v>
      </c>
      <c r="W42" s="143">
        <v>3</v>
      </c>
    </row>
    <row r="43" spans="1:23">
      <c r="A43" s="143" t="s">
        <v>150</v>
      </c>
      <c r="B43" s="181">
        <v>2</v>
      </c>
      <c r="C43" s="181">
        <v>1</v>
      </c>
      <c r="D43" s="181">
        <v>-2</v>
      </c>
      <c r="E43" s="181">
        <v>4</v>
      </c>
      <c r="F43" s="181">
        <v>2</v>
      </c>
      <c r="G43" s="181">
        <v>-4</v>
      </c>
      <c r="H43" s="181">
        <v>4</v>
      </c>
      <c r="I43" s="181">
        <v>4</v>
      </c>
      <c r="J43" s="181">
        <v>8</v>
      </c>
      <c r="K43" s="181">
        <v>2</v>
      </c>
      <c r="L43" s="181">
        <v>4</v>
      </c>
      <c r="M43" s="181">
        <v>4</v>
      </c>
      <c r="N43" s="181">
        <v>4</v>
      </c>
      <c r="O43" s="181">
        <v>-10</v>
      </c>
      <c r="P43" s="181">
        <v>2</v>
      </c>
      <c r="Q43" s="181">
        <v>4</v>
      </c>
      <c r="R43" s="181">
        <v>4</v>
      </c>
      <c r="S43" s="181">
        <v>-2</v>
      </c>
      <c r="T43" s="181">
        <v>-4</v>
      </c>
      <c r="U43" s="181">
        <v>4</v>
      </c>
      <c r="V43" s="181">
        <v>4</v>
      </c>
      <c r="W43" s="181">
        <v>0</v>
      </c>
    </row>
    <row r="44" spans="1:23">
      <c r="A44" s="143" t="s">
        <v>173</v>
      </c>
      <c r="B44" s="143">
        <v>2</v>
      </c>
      <c r="C44" s="143">
        <v>1</v>
      </c>
      <c r="D44" s="143">
        <v>-2</v>
      </c>
      <c r="E44" s="143">
        <v>0</v>
      </c>
      <c r="F44" s="143">
        <v>2</v>
      </c>
      <c r="G44" s="143">
        <v>4</v>
      </c>
      <c r="H44" s="143">
        <v>1</v>
      </c>
      <c r="I44" s="143">
        <v>2</v>
      </c>
      <c r="J44" s="143">
        <v>1</v>
      </c>
      <c r="K44" s="143">
        <v>-2</v>
      </c>
      <c r="L44" s="143">
        <v>2</v>
      </c>
      <c r="M44" s="143">
        <v>2</v>
      </c>
      <c r="N44" s="143">
        <v>0</v>
      </c>
      <c r="O44" s="143">
        <v>0</v>
      </c>
      <c r="P44" s="143">
        <v>2</v>
      </c>
      <c r="Q44" s="143">
        <v>4</v>
      </c>
      <c r="R44" s="143">
        <v>0</v>
      </c>
      <c r="S44" s="143">
        <v>0</v>
      </c>
      <c r="T44" s="143">
        <v>4</v>
      </c>
      <c r="U44" s="143">
        <v>1</v>
      </c>
      <c r="V44" s="143">
        <v>0</v>
      </c>
      <c r="W44" s="143">
        <v>3</v>
      </c>
    </row>
    <row r="45" spans="1:23">
      <c r="A45" s="143" t="s">
        <v>151</v>
      </c>
      <c r="B45" s="143">
        <v>4</v>
      </c>
      <c r="C45" s="143">
        <v>0</v>
      </c>
      <c r="D45" s="143">
        <v>-4</v>
      </c>
      <c r="E45" s="143">
        <v>5</v>
      </c>
      <c r="F45" s="143">
        <v>-1</v>
      </c>
      <c r="G45" s="143">
        <v>-3</v>
      </c>
      <c r="H45" s="143">
        <v>2</v>
      </c>
      <c r="I45" s="143">
        <v>4</v>
      </c>
      <c r="J45" s="143">
        <v>3</v>
      </c>
      <c r="K45" s="143">
        <v>-4</v>
      </c>
      <c r="L45" s="143">
        <v>5</v>
      </c>
      <c r="M45" s="143">
        <v>5</v>
      </c>
      <c r="N45" s="143">
        <v>3</v>
      </c>
      <c r="O45" s="143">
        <v>2</v>
      </c>
      <c r="P45" s="143">
        <v>2</v>
      </c>
      <c r="Q45" s="143">
        <v>6</v>
      </c>
      <c r="R45" s="143">
        <v>3</v>
      </c>
      <c r="S45" s="143">
        <v>0</v>
      </c>
      <c r="T45" s="143">
        <v>-1</v>
      </c>
      <c r="U45" s="143">
        <v>4</v>
      </c>
      <c r="V45" s="143">
        <v>-2</v>
      </c>
      <c r="W45" s="143">
        <v>2</v>
      </c>
    </row>
    <row r="46" spans="1:23">
      <c r="A46" s="143" t="s">
        <v>139</v>
      </c>
      <c r="B46" s="143">
        <v>0</v>
      </c>
      <c r="C46" s="143">
        <v>2</v>
      </c>
      <c r="D46" s="143">
        <v>-2</v>
      </c>
      <c r="E46" s="143">
        <v>1</v>
      </c>
      <c r="F46" s="143">
        <v>-5</v>
      </c>
      <c r="G46" s="143">
        <v>-2</v>
      </c>
      <c r="H46" s="143">
        <v>3</v>
      </c>
      <c r="I46" s="143">
        <v>5</v>
      </c>
      <c r="J46" s="143">
        <v>4</v>
      </c>
      <c r="K46" s="143">
        <v>-2</v>
      </c>
      <c r="L46" s="143">
        <v>4</v>
      </c>
      <c r="M46" s="143">
        <v>6</v>
      </c>
      <c r="N46" s="143">
        <v>5</v>
      </c>
      <c r="O46" s="143">
        <v>2</v>
      </c>
      <c r="P46" s="143">
        <v>2</v>
      </c>
      <c r="Q46" s="143">
        <v>4</v>
      </c>
      <c r="R46" s="143">
        <v>7</v>
      </c>
      <c r="S46" s="143">
        <v>2</v>
      </c>
      <c r="T46" s="143">
        <v>-3</v>
      </c>
      <c r="U46" s="143">
        <v>2</v>
      </c>
      <c r="V46" s="143">
        <v>1</v>
      </c>
      <c r="W46" s="143">
        <v>3</v>
      </c>
    </row>
    <row r="47" spans="1:23">
      <c r="A47" s="143" t="s">
        <v>98</v>
      </c>
      <c r="B47" s="143">
        <v>0</v>
      </c>
      <c r="C47" s="143">
        <v>4</v>
      </c>
      <c r="D47" s="143">
        <v>-2</v>
      </c>
      <c r="E47" s="143">
        <v>6</v>
      </c>
      <c r="F47" s="143">
        <v>0</v>
      </c>
      <c r="G47" s="143">
        <v>5</v>
      </c>
      <c r="H47" s="143">
        <v>3</v>
      </c>
      <c r="I47" s="143">
        <v>5</v>
      </c>
      <c r="J47" s="143">
        <v>3</v>
      </c>
      <c r="K47" s="143">
        <v>-2</v>
      </c>
      <c r="L47" s="143">
        <v>3</v>
      </c>
      <c r="M47" s="143">
        <v>5</v>
      </c>
      <c r="N47" s="143">
        <v>2</v>
      </c>
      <c r="O47" s="143">
        <v>0</v>
      </c>
      <c r="P47" s="143">
        <v>2</v>
      </c>
      <c r="Q47" s="143">
        <v>4</v>
      </c>
      <c r="R47" s="143">
        <v>4</v>
      </c>
      <c r="S47" s="143">
        <v>2</v>
      </c>
      <c r="T47" s="143">
        <v>2</v>
      </c>
      <c r="U47" s="143">
        <v>0</v>
      </c>
      <c r="V47" s="143">
        <v>2</v>
      </c>
      <c r="W47" s="143">
        <v>1</v>
      </c>
    </row>
    <row r="48" spans="1:23">
      <c r="A48" s="143" t="s">
        <v>124</v>
      </c>
      <c r="B48" s="143">
        <v>1</v>
      </c>
      <c r="C48" s="143">
        <v>6</v>
      </c>
      <c r="D48" s="143">
        <v>5</v>
      </c>
      <c r="E48" s="143">
        <v>1</v>
      </c>
      <c r="F48" s="143">
        <v>-7</v>
      </c>
      <c r="G48" s="143">
        <v>6</v>
      </c>
      <c r="H48" s="143">
        <v>2</v>
      </c>
      <c r="I48" s="143">
        <v>5</v>
      </c>
      <c r="J48" s="143">
        <v>-1</v>
      </c>
      <c r="K48" s="143">
        <v>-3</v>
      </c>
      <c r="L48" s="143">
        <v>-1</v>
      </c>
      <c r="M48" s="143">
        <v>0</v>
      </c>
      <c r="N48" s="143">
        <v>-1</v>
      </c>
      <c r="O48" s="143">
        <v>5</v>
      </c>
      <c r="P48" s="143">
        <v>2</v>
      </c>
      <c r="Q48" s="143">
        <v>1</v>
      </c>
      <c r="R48" s="143">
        <v>1</v>
      </c>
      <c r="S48" s="143">
        <v>5</v>
      </c>
      <c r="T48" s="143">
        <v>2</v>
      </c>
      <c r="U48" s="143">
        <v>3</v>
      </c>
      <c r="V48" s="143">
        <v>3</v>
      </c>
      <c r="W48" s="143">
        <v>6</v>
      </c>
    </row>
    <row r="49" spans="1:23">
      <c r="A49" s="143" t="s">
        <v>197</v>
      </c>
      <c r="B49" s="143">
        <v>5</v>
      </c>
      <c r="C49" s="143">
        <v>-3</v>
      </c>
      <c r="D49" s="143">
        <v>-1</v>
      </c>
      <c r="E49" s="143">
        <v>3</v>
      </c>
      <c r="F49" s="143">
        <v>1</v>
      </c>
      <c r="G49" s="143">
        <v>-3</v>
      </c>
      <c r="H49" s="143">
        <v>4</v>
      </c>
      <c r="I49" s="143">
        <v>3</v>
      </c>
      <c r="J49" s="143">
        <v>4</v>
      </c>
      <c r="K49" s="143">
        <v>1</v>
      </c>
      <c r="L49" s="143">
        <v>3</v>
      </c>
      <c r="M49" s="143">
        <v>2</v>
      </c>
      <c r="N49" s="143">
        <v>-2</v>
      </c>
      <c r="O49" s="143">
        <v>-4</v>
      </c>
      <c r="P49" s="143">
        <v>2</v>
      </c>
      <c r="Q49" s="143">
        <v>4</v>
      </c>
      <c r="R49" s="143">
        <v>1</v>
      </c>
      <c r="S49" s="143">
        <v>-1</v>
      </c>
      <c r="T49" s="143">
        <v>-3</v>
      </c>
      <c r="U49" s="143">
        <v>5</v>
      </c>
      <c r="V49" s="143">
        <v>-2</v>
      </c>
      <c r="W49" s="143">
        <v>1</v>
      </c>
    </row>
    <row r="50" spans="1:23">
      <c r="A50" s="143" t="s">
        <v>48</v>
      </c>
      <c r="B50" s="143">
        <v>2</v>
      </c>
      <c r="C50" s="143">
        <v>1</v>
      </c>
      <c r="D50" s="143">
        <v>0</v>
      </c>
      <c r="E50" s="143">
        <v>3</v>
      </c>
      <c r="F50" s="143">
        <v>-5</v>
      </c>
      <c r="G50" s="143">
        <v>4</v>
      </c>
      <c r="H50" s="143">
        <v>2</v>
      </c>
      <c r="I50" s="143">
        <v>3</v>
      </c>
      <c r="J50" s="143">
        <v>3</v>
      </c>
      <c r="K50" s="143">
        <v>-3</v>
      </c>
      <c r="L50" s="143">
        <v>-3</v>
      </c>
      <c r="M50" s="143">
        <v>2</v>
      </c>
      <c r="N50" s="143">
        <v>2</v>
      </c>
      <c r="O50" s="143">
        <v>-1</v>
      </c>
      <c r="P50" s="143">
        <v>2</v>
      </c>
      <c r="Q50" s="143">
        <v>4</v>
      </c>
      <c r="R50" s="143">
        <v>0</v>
      </c>
      <c r="S50" s="143">
        <v>0</v>
      </c>
      <c r="T50" s="143">
        <v>3</v>
      </c>
      <c r="U50" s="143">
        <v>3</v>
      </c>
      <c r="V50" s="143">
        <v>-3</v>
      </c>
      <c r="W50" s="143">
        <v>3</v>
      </c>
    </row>
    <row r="51" spans="1:23">
      <c r="A51" s="143" t="s">
        <v>49</v>
      </c>
      <c r="B51" s="143">
        <v>2</v>
      </c>
      <c r="C51" s="143">
        <v>1</v>
      </c>
      <c r="D51" s="143">
        <v>-2</v>
      </c>
      <c r="E51" s="143">
        <v>4</v>
      </c>
      <c r="F51" s="143">
        <v>2</v>
      </c>
      <c r="G51" s="143">
        <v>-4</v>
      </c>
      <c r="H51" s="143">
        <v>4</v>
      </c>
      <c r="I51" s="143">
        <v>4</v>
      </c>
      <c r="J51" s="143">
        <v>8</v>
      </c>
      <c r="K51" s="143">
        <v>2</v>
      </c>
      <c r="L51" s="143">
        <v>4</v>
      </c>
      <c r="M51" s="143">
        <v>4</v>
      </c>
      <c r="N51" s="143">
        <v>4</v>
      </c>
      <c r="O51" s="143">
        <v>-10</v>
      </c>
      <c r="P51" s="143">
        <v>2</v>
      </c>
      <c r="Q51" s="143">
        <v>4</v>
      </c>
      <c r="R51" s="143">
        <v>4</v>
      </c>
      <c r="S51" s="143">
        <v>-2</v>
      </c>
      <c r="T51" s="143">
        <v>-4</v>
      </c>
      <c r="U51" s="143">
        <v>4</v>
      </c>
      <c r="V51" s="143">
        <v>4</v>
      </c>
      <c r="W51" s="143">
        <v>0</v>
      </c>
    </row>
    <row r="52" spans="1:23">
      <c r="A52" s="143" t="s">
        <v>80</v>
      </c>
      <c r="B52" s="143">
        <v>4</v>
      </c>
      <c r="C52" s="143">
        <v>4</v>
      </c>
      <c r="D52" s="143">
        <v>0</v>
      </c>
      <c r="E52" s="143">
        <v>6</v>
      </c>
      <c r="F52" s="143">
        <v>2</v>
      </c>
      <c r="G52" s="143">
        <v>-3</v>
      </c>
      <c r="H52" s="143">
        <v>3</v>
      </c>
      <c r="I52" s="143">
        <v>4</v>
      </c>
      <c r="J52" s="143">
        <v>2</v>
      </c>
      <c r="K52" s="143">
        <v>1</v>
      </c>
      <c r="L52" s="143">
        <v>4</v>
      </c>
      <c r="M52" s="143">
        <v>5</v>
      </c>
      <c r="N52" s="143">
        <v>3</v>
      </c>
      <c r="O52" s="143">
        <v>3</v>
      </c>
      <c r="P52" s="143">
        <v>2</v>
      </c>
      <c r="Q52" s="143">
        <v>5</v>
      </c>
      <c r="R52" s="143">
        <v>4</v>
      </c>
      <c r="S52" s="143">
        <v>-2</v>
      </c>
      <c r="T52" s="143">
        <v>0</v>
      </c>
      <c r="U52" s="143">
        <v>2</v>
      </c>
      <c r="V52" s="143">
        <v>2</v>
      </c>
      <c r="W52" s="143">
        <v>2</v>
      </c>
    </row>
    <row r="53" spans="1:23">
      <c r="A53" s="143" t="s">
        <v>132</v>
      </c>
      <c r="B53" s="143">
        <v>-1</v>
      </c>
      <c r="C53" s="143">
        <v>3</v>
      </c>
      <c r="D53" s="143">
        <v>-1</v>
      </c>
      <c r="E53" s="143">
        <v>0</v>
      </c>
      <c r="F53" s="143">
        <v>-1</v>
      </c>
      <c r="G53" s="143">
        <v>1</v>
      </c>
      <c r="H53" s="143">
        <v>4</v>
      </c>
      <c r="I53" s="143">
        <v>5</v>
      </c>
      <c r="J53" s="143">
        <v>6</v>
      </c>
      <c r="K53" s="143">
        <v>1</v>
      </c>
      <c r="L53" s="143">
        <v>3</v>
      </c>
      <c r="M53" s="143">
        <v>5</v>
      </c>
      <c r="N53" s="143">
        <v>4</v>
      </c>
      <c r="O53" s="143">
        <v>-5</v>
      </c>
      <c r="P53" s="143">
        <v>2</v>
      </c>
      <c r="Q53" s="143">
        <v>3</v>
      </c>
      <c r="R53" s="143">
        <v>6</v>
      </c>
      <c r="S53" s="143">
        <v>1</v>
      </c>
      <c r="T53" s="143">
        <v>-2</v>
      </c>
      <c r="U53" s="143">
        <v>1</v>
      </c>
      <c r="V53" s="143">
        <v>4</v>
      </c>
      <c r="W53" s="143">
        <v>1</v>
      </c>
    </row>
    <row r="54" spans="1:23">
      <c r="A54" s="143" t="s">
        <v>210</v>
      </c>
      <c r="B54" s="143">
        <v>-2</v>
      </c>
      <c r="C54" s="143">
        <v>2</v>
      </c>
      <c r="D54" s="143">
        <v>1</v>
      </c>
      <c r="E54" s="143">
        <v>2</v>
      </c>
      <c r="F54" s="143">
        <v>-5</v>
      </c>
      <c r="G54" s="143">
        <v>6</v>
      </c>
      <c r="H54" s="143">
        <v>-2</v>
      </c>
      <c r="I54" s="143">
        <v>2</v>
      </c>
      <c r="J54" s="143">
        <v>-2</v>
      </c>
      <c r="K54" s="143">
        <v>-6</v>
      </c>
      <c r="L54" s="143">
        <v>3</v>
      </c>
      <c r="M54" s="143">
        <v>-1</v>
      </c>
      <c r="N54" s="143">
        <v>-1</v>
      </c>
      <c r="O54" s="143">
        <v>-2</v>
      </c>
      <c r="P54" s="143">
        <v>2</v>
      </c>
      <c r="Q54" s="143">
        <v>4</v>
      </c>
      <c r="R54" s="143">
        <v>-3</v>
      </c>
      <c r="S54" s="143">
        <v>7</v>
      </c>
      <c r="T54" s="143">
        <v>0</v>
      </c>
      <c r="U54" s="143">
        <v>1</v>
      </c>
      <c r="V54" s="143">
        <v>-1</v>
      </c>
      <c r="W54" s="143">
        <v>2</v>
      </c>
    </row>
    <row r="55" spans="1:23">
      <c r="A55" s="143" t="s">
        <v>175</v>
      </c>
      <c r="B55" s="143">
        <v>2</v>
      </c>
      <c r="C55" s="143">
        <v>1</v>
      </c>
      <c r="D55" s="143">
        <v>-2</v>
      </c>
      <c r="E55" s="143">
        <v>2</v>
      </c>
      <c r="F55" s="143">
        <v>2</v>
      </c>
      <c r="G55" s="143">
        <v>2</v>
      </c>
      <c r="H55" s="143">
        <v>2</v>
      </c>
      <c r="I55" s="143">
        <v>2</v>
      </c>
      <c r="J55" s="143">
        <v>5</v>
      </c>
      <c r="K55" s="143">
        <v>-2</v>
      </c>
      <c r="L55" s="143">
        <v>2</v>
      </c>
      <c r="M55" s="143">
        <v>2</v>
      </c>
      <c r="N55" s="143">
        <v>1</v>
      </c>
      <c r="O55" s="143">
        <v>-2</v>
      </c>
      <c r="P55" s="143">
        <v>2</v>
      </c>
      <c r="Q55" s="143">
        <v>4</v>
      </c>
      <c r="R55" s="143">
        <v>0</v>
      </c>
      <c r="S55" s="143">
        <v>0</v>
      </c>
      <c r="T55" s="143">
        <v>2</v>
      </c>
      <c r="U55" s="143">
        <v>1</v>
      </c>
      <c r="V55" s="143">
        <v>0</v>
      </c>
      <c r="W55" s="143">
        <v>1</v>
      </c>
    </row>
    <row r="56" spans="1:23">
      <c r="A56" s="143" t="s">
        <v>125</v>
      </c>
      <c r="B56" s="143">
        <v>4</v>
      </c>
      <c r="C56" s="143">
        <v>4</v>
      </c>
      <c r="D56" s="143">
        <v>7</v>
      </c>
      <c r="E56" s="143">
        <v>2</v>
      </c>
      <c r="F56" s="143">
        <v>-5</v>
      </c>
      <c r="G56" s="143">
        <v>0</v>
      </c>
      <c r="H56" s="143">
        <v>4</v>
      </c>
      <c r="I56" s="143">
        <v>4</v>
      </c>
      <c r="J56" s="143">
        <v>1</v>
      </c>
      <c r="K56" s="143">
        <v>2</v>
      </c>
      <c r="L56" s="143">
        <v>1</v>
      </c>
      <c r="M56" s="143">
        <v>4</v>
      </c>
      <c r="N56" s="143">
        <v>3</v>
      </c>
      <c r="O56" s="143">
        <v>6</v>
      </c>
      <c r="P56" s="143">
        <v>2</v>
      </c>
      <c r="Q56" s="143">
        <v>3</v>
      </c>
      <c r="R56" s="143">
        <v>1</v>
      </c>
      <c r="S56" s="143">
        <v>2</v>
      </c>
      <c r="T56" s="143">
        <v>-3</v>
      </c>
      <c r="U56" s="143">
        <v>-5</v>
      </c>
      <c r="V56" s="143">
        <v>1</v>
      </c>
      <c r="W56" s="143">
        <v>3</v>
      </c>
    </row>
    <row r="57" spans="1:23">
      <c r="A57" s="143" t="s">
        <v>145</v>
      </c>
      <c r="B57" s="143">
        <v>5</v>
      </c>
      <c r="C57" s="143">
        <v>4</v>
      </c>
      <c r="D57" s="143">
        <v>3</v>
      </c>
      <c r="E57" s="143">
        <v>5</v>
      </c>
      <c r="F57" s="143">
        <v>-3</v>
      </c>
      <c r="G57" s="143">
        <v>5</v>
      </c>
      <c r="H57" s="143">
        <v>1</v>
      </c>
      <c r="I57" s="143">
        <v>4</v>
      </c>
      <c r="J57" s="143">
        <v>-2</v>
      </c>
      <c r="K57" s="143">
        <v>-5</v>
      </c>
      <c r="L57" s="143">
        <v>0</v>
      </c>
      <c r="M57" s="143">
        <v>-1</v>
      </c>
      <c r="N57" s="143">
        <v>-3</v>
      </c>
      <c r="O57" s="143">
        <v>5</v>
      </c>
      <c r="P57" s="143">
        <v>2</v>
      </c>
      <c r="Q57" s="143">
        <v>2</v>
      </c>
      <c r="R57" s="143">
        <v>-3</v>
      </c>
      <c r="S57" s="143">
        <v>3</v>
      </c>
      <c r="T57" s="143">
        <v>4</v>
      </c>
      <c r="U57" s="143">
        <v>5</v>
      </c>
      <c r="V57" s="143">
        <v>1</v>
      </c>
      <c r="W57" s="143">
        <v>5</v>
      </c>
    </row>
    <row r="58" spans="1:23">
      <c r="A58" s="143" t="s">
        <v>200</v>
      </c>
      <c r="B58" s="143">
        <v>2</v>
      </c>
      <c r="C58" s="143">
        <v>-2</v>
      </c>
      <c r="D58" s="143">
        <v>1</v>
      </c>
      <c r="E58" s="143">
        <v>7</v>
      </c>
      <c r="F58" s="143">
        <v>0</v>
      </c>
      <c r="G58" s="143">
        <v>5</v>
      </c>
      <c r="H58" s="143">
        <v>-2</v>
      </c>
      <c r="I58" s="143">
        <v>2</v>
      </c>
      <c r="J58" s="143">
        <v>-1</v>
      </c>
      <c r="K58" s="143">
        <v>-5</v>
      </c>
      <c r="L58" s="143">
        <v>3</v>
      </c>
      <c r="M58" s="143">
        <v>1</v>
      </c>
      <c r="N58" s="143">
        <v>-2</v>
      </c>
      <c r="O58" s="143">
        <v>-2</v>
      </c>
      <c r="P58" s="143">
        <v>2</v>
      </c>
      <c r="Q58" s="143">
        <v>4</v>
      </c>
      <c r="R58" s="143">
        <v>-3</v>
      </c>
      <c r="S58" s="143">
        <v>4</v>
      </c>
      <c r="T58" s="143">
        <v>5</v>
      </c>
      <c r="U58" s="143">
        <v>-1</v>
      </c>
      <c r="V58" s="143">
        <v>-2</v>
      </c>
      <c r="W58" s="143">
        <v>-1</v>
      </c>
    </row>
    <row r="59" spans="1:23">
      <c r="A59" s="143" t="s">
        <v>72</v>
      </c>
      <c r="B59" s="143">
        <v>3</v>
      </c>
      <c r="C59" s="143">
        <v>-3</v>
      </c>
      <c r="D59" s="143">
        <v>-1</v>
      </c>
      <c r="E59" s="143">
        <v>4</v>
      </c>
      <c r="F59" s="143">
        <v>0</v>
      </c>
      <c r="G59" s="143">
        <v>1</v>
      </c>
      <c r="H59" s="143">
        <v>2</v>
      </c>
      <c r="I59" s="143">
        <v>1</v>
      </c>
      <c r="J59" s="143">
        <v>2</v>
      </c>
      <c r="K59" s="143">
        <v>-1</v>
      </c>
      <c r="L59" s="143">
        <v>2</v>
      </c>
      <c r="M59" s="143">
        <v>6</v>
      </c>
      <c r="N59" s="143">
        <v>3</v>
      </c>
      <c r="O59" s="143">
        <v>-5</v>
      </c>
      <c r="P59" s="143">
        <v>2</v>
      </c>
      <c r="Q59" s="143">
        <v>2</v>
      </c>
      <c r="R59" s="143">
        <v>6</v>
      </c>
      <c r="S59" s="143">
        <v>1</v>
      </c>
      <c r="T59" s="143">
        <v>3</v>
      </c>
      <c r="U59" s="143">
        <v>3</v>
      </c>
      <c r="V59" s="143">
        <v>3</v>
      </c>
      <c r="W59" s="143">
        <v>-3</v>
      </c>
    </row>
    <row r="60" spans="1:23">
      <c r="A60" s="143" t="s">
        <v>51</v>
      </c>
      <c r="B60" s="143">
        <v>4</v>
      </c>
      <c r="C60" s="143">
        <v>0</v>
      </c>
      <c r="D60" s="143">
        <v>-2</v>
      </c>
      <c r="E60" s="143">
        <v>8</v>
      </c>
      <c r="F60" s="143">
        <v>-8</v>
      </c>
      <c r="G60" s="143">
        <v>-3</v>
      </c>
      <c r="H60" s="143">
        <v>3</v>
      </c>
      <c r="I60" s="143">
        <v>5</v>
      </c>
      <c r="J60" s="143">
        <v>5</v>
      </c>
      <c r="K60" s="143">
        <v>-5</v>
      </c>
      <c r="L60" s="143">
        <v>0</v>
      </c>
      <c r="M60" s="143">
        <v>5</v>
      </c>
      <c r="N60" s="143">
        <v>5</v>
      </c>
      <c r="O60" s="143">
        <v>1</v>
      </c>
      <c r="P60" s="143">
        <v>2</v>
      </c>
      <c r="Q60" s="143">
        <v>6</v>
      </c>
      <c r="R60" s="143">
        <v>3</v>
      </c>
      <c r="S60" s="143">
        <v>0</v>
      </c>
      <c r="T60" s="143">
        <v>-2</v>
      </c>
      <c r="U60" s="143">
        <v>6</v>
      </c>
      <c r="V60" s="143">
        <v>-4</v>
      </c>
      <c r="W60" s="143">
        <v>2</v>
      </c>
    </row>
    <row r="61" spans="1:23">
      <c r="A61" s="143" t="s">
        <v>198</v>
      </c>
      <c r="B61" s="143">
        <v>-2</v>
      </c>
      <c r="C61" s="143">
        <v>5</v>
      </c>
      <c r="D61" s="143">
        <v>-2</v>
      </c>
      <c r="E61" s="143">
        <v>-3</v>
      </c>
      <c r="F61" s="143">
        <v>-3</v>
      </c>
      <c r="G61" s="143">
        <v>3</v>
      </c>
      <c r="H61" s="143">
        <v>2</v>
      </c>
      <c r="I61" s="143">
        <v>2</v>
      </c>
      <c r="J61" s="143">
        <v>4</v>
      </c>
      <c r="K61" s="143">
        <v>-3</v>
      </c>
      <c r="L61" s="143">
        <v>0</v>
      </c>
      <c r="M61" s="143">
        <v>0</v>
      </c>
      <c r="N61" s="143">
        <v>2</v>
      </c>
      <c r="O61" s="143">
        <v>-2</v>
      </c>
      <c r="P61" s="143">
        <v>2</v>
      </c>
      <c r="Q61" s="143">
        <v>4</v>
      </c>
      <c r="R61" s="143">
        <v>0</v>
      </c>
      <c r="S61" s="143">
        <v>3</v>
      </c>
      <c r="T61" s="143">
        <v>-3</v>
      </c>
      <c r="U61" s="143">
        <v>3</v>
      </c>
      <c r="V61" s="143">
        <v>1</v>
      </c>
      <c r="W61" s="143">
        <v>4</v>
      </c>
    </row>
    <row r="62" spans="1:23">
      <c r="A62" s="143" t="s">
        <v>185</v>
      </c>
      <c r="B62" s="143">
        <v>1</v>
      </c>
      <c r="C62" s="143">
        <v>1</v>
      </c>
      <c r="D62" s="143">
        <v>-1</v>
      </c>
      <c r="E62" s="143">
        <v>0</v>
      </c>
      <c r="F62" s="143">
        <v>1</v>
      </c>
      <c r="G62" s="143">
        <v>0</v>
      </c>
      <c r="H62" s="143">
        <v>2</v>
      </c>
      <c r="I62" s="143">
        <v>2</v>
      </c>
      <c r="J62" s="143">
        <v>4</v>
      </c>
      <c r="K62" s="143">
        <v>1</v>
      </c>
      <c r="L62" s="143">
        <v>2</v>
      </c>
      <c r="M62" s="143">
        <v>2</v>
      </c>
      <c r="N62" s="143">
        <v>2</v>
      </c>
      <c r="O62" s="143">
        <v>-5</v>
      </c>
      <c r="P62" s="143">
        <v>2</v>
      </c>
      <c r="Q62" s="143">
        <v>3</v>
      </c>
      <c r="R62" s="143">
        <v>2</v>
      </c>
      <c r="S62" s="143">
        <v>-1</v>
      </c>
      <c r="T62" s="143">
        <v>0</v>
      </c>
      <c r="U62" s="143">
        <v>2</v>
      </c>
      <c r="V62" s="143">
        <v>2</v>
      </c>
      <c r="W62" s="143">
        <v>3</v>
      </c>
    </row>
    <row r="63" spans="1:23">
      <c r="A63" s="143" t="s">
        <v>44</v>
      </c>
      <c r="B63" s="143">
        <v>7</v>
      </c>
      <c r="C63" s="143">
        <v>-2</v>
      </c>
      <c r="D63" s="143">
        <v>-1</v>
      </c>
      <c r="E63" s="143">
        <v>8</v>
      </c>
      <c r="F63" s="143">
        <v>-4</v>
      </c>
      <c r="G63" s="143">
        <v>-1</v>
      </c>
      <c r="H63" s="143">
        <v>5</v>
      </c>
      <c r="I63" s="143">
        <v>6</v>
      </c>
      <c r="J63" s="143">
        <v>3</v>
      </c>
      <c r="K63" s="143">
        <v>-2</v>
      </c>
      <c r="L63" s="143">
        <v>0</v>
      </c>
      <c r="M63" s="143">
        <v>4</v>
      </c>
      <c r="N63" s="143">
        <v>-1</v>
      </c>
      <c r="O63" s="143">
        <v>-3</v>
      </c>
      <c r="P63" s="143">
        <v>2</v>
      </c>
      <c r="Q63" s="143">
        <v>6</v>
      </c>
      <c r="R63" s="143">
        <v>1</v>
      </c>
      <c r="S63" s="143">
        <v>-1</v>
      </c>
      <c r="T63" s="143">
        <v>-2</v>
      </c>
      <c r="U63" s="143">
        <v>8</v>
      </c>
      <c r="V63" s="143">
        <v>-5</v>
      </c>
      <c r="W63" s="143">
        <v>0</v>
      </c>
    </row>
    <row r="64" spans="1:23">
      <c r="A64" s="143" t="s">
        <v>23</v>
      </c>
      <c r="B64" s="143">
        <v>3</v>
      </c>
      <c r="C64" s="143">
        <v>2</v>
      </c>
      <c r="D64" s="143">
        <v>-3</v>
      </c>
      <c r="E64" s="143">
        <v>0</v>
      </c>
      <c r="F64" s="143">
        <v>-2</v>
      </c>
      <c r="G64" s="143">
        <v>0</v>
      </c>
      <c r="H64" s="143">
        <v>4</v>
      </c>
      <c r="I64" s="143">
        <v>5</v>
      </c>
      <c r="J64" s="143">
        <v>0</v>
      </c>
      <c r="K64" s="143">
        <v>-2</v>
      </c>
      <c r="L64" s="143">
        <v>3</v>
      </c>
      <c r="M64" s="143">
        <v>2</v>
      </c>
      <c r="N64" s="143">
        <v>-2</v>
      </c>
      <c r="O64" s="143">
        <v>-2</v>
      </c>
      <c r="P64" s="143">
        <v>2</v>
      </c>
      <c r="Q64" s="143">
        <v>6</v>
      </c>
      <c r="R64" s="143">
        <v>1</v>
      </c>
      <c r="S64" s="143">
        <v>2</v>
      </c>
      <c r="T64" s="143">
        <v>-6</v>
      </c>
      <c r="U64" s="143">
        <v>8</v>
      </c>
      <c r="V64" s="143">
        <v>-1</v>
      </c>
      <c r="W64" s="143">
        <v>3</v>
      </c>
    </row>
    <row r="65" spans="1:23">
      <c r="A65" s="143" t="s">
        <v>135</v>
      </c>
      <c r="B65" s="143">
        <v>4</v>
      </c>
      <c r="C65" s="143">
        <v>-1</v>
      </c>
      <c r="D65" s="143">
        <v>1</v>
      </c>
      <c r="E65" s="143">
        <v>6</v>
      </c>
      <c r="F65" s="143">
        <v>-1</v>
      </c>
      <c r="G65" s="143">
        <v>-1</v>
      </c>
      <c r="H65" s="143">
        <v>4</v>
      </c>
      <c r="I65" s="143">
        <v>3</v>
      </c>
      <c r="J65" s="143">
        <v>3</v>
      </c>
      <c r="K65" s="143">
        <v>-1</v>
      </c>
      <c r="L65" s="143">
        <v>5</v>
      </c>
      <c r="M65" s="143">
        <v>8</v>
      </c>
      <c r="N65" s="143">
        <v>6</v>
      </c>
      <c r="O65" s="143">
        <v>3</v>
      </c>
      <c r="P65" s="143">
        <v>2</v>
      </c>
      <c r="Q65" s="143">
        <v>5</v>
      </c>
      <c r="R65" s="143">
        <v>2</v>
      </c>
      <c r="S65" s="143">
        <v>-1</v>
      </c>
      <c r="T65" s="143">
        <v>1</v>
      </c>
      <c r="U65" s="143">
        <v>1</v>
      </c>
      <c r="V65" s="143">
        <v>0</v>
      </c>
      <c r="W65" s="143">
        <v>0</v>
      </c>
    </row>
    <row r="66" spans="1:23">
      <c r="A66" s="143" t="s">
        <v>172</v>
      </c>
      <c r="B66" s="143">
        <v>0</v>
      </c>
      <c r="C66" s="143">
        <v>6</v>
      </c>
      <c r="D66" s="143">
        <v>-2</v>
      </c>
      <c r="E66" s="143">
        <v>2</v>
      </c>
      <c r="F66" s="143">
        <v>-8</v>
      </c>
      <c r="G66" s="143">
        <v>5</v>
      </c>
      <c r="H66" s="143">
        <v>3</v>
      </c>
      <c r="I66" s="143">
        <v>5</v>
      </c>
      <c r="J66" s="143">
        <v>3</v>
      </c>
      <c r="K66" s="143">
        <v>-6</v>
      </c>
      <c r="L66" s="143">
        <v>-3</v>
      </c>
      <c r="M66" s="143">
        <v>2</v>
      </c>
      <c r="N66" s="143">
        <v>3</v>
      </c>
      <c r="O66" s="143">
        <v>-1</v>
      </c>
      <c r="P66" s="143">
        <v>2</v>
      </c>
      <c r="Q66" s="143">
        <v>6</v>
      </c>
      <c r="R66" s="143">
        <v>0</v>
      </c>
      <c r="S66" s="143">
        <v>3</v>
      </c>
      <c r="T66" s="143">
        <v>-2</v>
      </c>
      <c r="U66" s="143">
        <v>6</v>
      </c>
      <c r="V66" s="143">
        <v>-2</v>
      </c>
      <c r="W66" s="143">
        <v>3</v>
      </c>
    </row>
    <row r="67" spans="1:23">
      <c r="A67" s="143" t="s">
        <v>165</v>
      </c>
      <c r="B67" s="143">
        <v>5</v>
      </c>
      <c r="C67" s="143">
        <v>-3</v>
      </c>
      <c r="D67" s="143">
        <v>-1</v>
      </c>
      <c r="E67" s="143">
        <v>1</v>
      </c>
      <c r="F67" s="143">
        <v>1</v>
      </c>
      <c r="G67" s="143">
        <v>-1</v>
      </c>
      <c r="H67" s="143">
        <v>3</v>
      </c>
      <c r="I67" s="143">
        <v>3</v>
      </c>
      <c r="J67" s="143">
        <v>0</v>
      </c>
      <c r="K67" s="143">
        <v>1</v>
      </c>
      <c r="L67" s="143">
        <v>3</v>
      </c>
      <c r="M67" s="143">
        <v>2</v>
      </c>
      <c r="N67" s="143">
        <v>-3</v>
      </c>
      <c r="O67" s="143">
        <v>-2</v>
      </c>
      <c r="P67" s="143">
        <v>2</v>
      </c>
      <c r="Q67" s="143">
        <v>4</v>
      </c>
      <c r="R67" s="143">
        <v>1</v>
      </c>
      <c r="S67" s="143">
        <v>-1</v>
      </c>
      <c r="T67" s="143">
        <v>-1</v>
      </c>
      <c r="U67" s="143">
        <v>5</v>
      </c>
      <c r="V67" s="143">
        <v>-2</v>
      </c>
      <c r="W67" s="143">
        <v>3</v>
      </c>
    </row>
    <row r="68" spans="1:23">
      <c r="A68" s="143" t="s">
        <v>146</v>
      </c>
      <c r="B68" s="143">
        <v>5</v>
      </c>
      <c r="C68" s="143">
        <v>4</v>
      </c>
      <c r="D68" s="143">
        <v>3</v>
      </c>
      <c r="E68" s="143">
        <v>5</v>
      </c>
      <c r="F68" s="143">
        <v>-3</v>
      </c>
      <c r="G68" s="143">
        <v>5</v>
      </c>
      <c r="H68" s="143">
        <v>1</v>
      </c>
      <c r="I68" s="143">
        <v>4</v>
      </c>
      <c r="J68" s="143">
        <v>-2</v>
      </c>
      <c r="K68" s="143">
        <v>-5</v>
      </c>
      <c r="L68" s="143">
        <v>0</v>
      </c>
      <c r="M68" s="143">
        <v>-1</v>
      </c>
      <c r="N68" s="143">
        <v>-3</v>
      </c>
      <c r="O68" s="143">
        <v>5</v>
      </c>
      <c r="P68" s="143">
        <v>2</v>
      </c>
      <c r="Q68" s="143">
        <v>3</v>
      </c>
      <c r="R68" s="143">
        <v>-3</v>
      </c>
      <c r="S68" s="143">
        <v>3</v>
      </c>
      <c r="T68" s="143">
        <v>4</v>
      </c>
      <c r="U68" s="143">
        <v>5</v>
      </c>
      <c r="V68" s="143">
        <v>1</v>
      </c>
      <c r="W68" s="143">
        <v>5</v>
      </c>
    </row>
    <row r="69" spans="1:23">
      <c r="A69" s="143" t="s">
        <v>140</v>
      </c>
      <c r="B69" s="143">
        <v>7</v>
      </c>
      <c r="C69" s="143">
        <v>-4</v>
      </c>
      <c r="D69" s="143">
        <v>-3</v>
      </c>
      <c r="E69" s="143">
        <v>6</v>
      </c>
      <c r="F69" s="143">
        <v>-2</v>
      </c>
      <c r="G69" s="143">
        <v>-8</v>
      </c>
      <c r="H69" s="143">
        <v>4</v>
      </c>
      <c r="I69" s="143">
        <v>5</v>
      </c>
      <c r="J69" s="143">
        <v>2</v>
      </c>
      <c r="K69" s="143">
        <v>-1</v>
      </c>
      <c r="L69" s="143">
        <v>6</v>
      </c>
      <c r="M69" s="143">
        <v>5</v>
      </c>
      <c r="N69" s="143">
        <v>0</v>
      </c>
      <c r="O69" s="143">
        <v>0</v>
      </c>
      <c r="P69" s="143">
        <v>2</v>
      </c>
      <c r="Q69" s="143">
        <v>6</v>
      </c>
      <c r="R69" s="143">
        <v>4</v>
      </c>
      <c r="S69" s="143">
        <v>-1</v>
      </c>
      <c r="T69" s="143">
        <v>-6</v>
      </c>
      <c r="U69" s="143">
        <v>8</v>
      </c>
      <c r="V69" s="143">
        <v>-3</v>
      </c>
      <c r="W69" s="143">
        <v>2</v>
      </c>
    </row>
    <row r="70" spans="1:23">
      <c r="A70" s="143" t="s">
        <v>68</v>
      </c>
      <c r="B70" s="143">
        <v>7</v>
      </c>
      <c r="C70" s="143">
        <v>-4</v>
      </c>
      <c r="D70" s="143">
        <v>-3</v>
      </c>
      <c r="E70" s="143">
        <v>6</v>
      </c>
      <c r="F70" s="143">
        <v>-2</v>
      </c>
      <c r="G70" s="143">
        <v>-8</v>
      </c>
      <c r="H70" s="143">
        <v>4</v>
      </c>
      <c r="I70" s="143">
        <v>5</v>
      </c>
      <c r="J70" s="143">
        <v>2</v>
      </c>
      <c r="K70" s="143">
        <v>-1</v>
      </c>
      <c r="L70" s="143">
        <v>6</v>
      </c>
      <c r="M70" s="143">
        <v>5</v>
      </c>
      <c r="N70" s="143">
        <v>0</v>
      </c>
      <c r="O70" s="143">
        <v>0</v>
      </c>
      <c r="P70" s="143">
        <v>2</v>
      </c>
      <c r="Q70" s="143">
        <v>6</v>
      </c>
      <c r="R70" s="143">
        <v>4</v>
      </c>
      <c r="S70" s="143">
        <v>-1</v>
      </c>
      <c r="T70" s="143">
        <v>-6</v>
      </c>
      <c r="U70" s="143">
        <v>8</v>
      </c>
      <c r="V70" s="143">
        <v>-3</v>
      </c>
      <c r="W70" s="143">
        <v>2</v>
      </c>
    </row>
    <row r="71" spans="1:23">
      <c r="A71" s="143" t="s">
        <v>160</v>
      </c>
      <c r="B71" s="143">
        <v>1</v>
      </c>
      <c r="C71" s="143">
        <v>0</v>
      </c>
      <c r="D71" s="143">
        <v>0</v>
      </c>
      <c r="E71" s="143">
        <v>3</v>
      </c>
      <c r="F71" s="143">
        <v>-1</v>
      </c>
      <c r="G71" s="143">
        <v>-2</v>
      </c>
      <c r="H71" s="143">
        <v>4</v>
      </c>
      <c r="I71" s="143">
        <v>2</v>
      </c>
      <c r="J71" s="143">
        <v>4</v>
      </c>
      <c r="K71" s="143">
        <v>1</v>
      </c>
      <c r="L71" s="143">
        <v>2</v>
      </c>
      <c r="M71" s="143">
        <v>0</v>
      </c>
      <c r="N71" s="143">
        <v>1</v>
      </c>
      <c r="O71" s="143">
        <v>-4</v>
      </c>
      <c r="P71" s="143">
        <v>2</v>
      </c>
      <c r="Q71" s="143">
        <v>3</v>
      </c>
      <c r="R71" s="143">
        <v>0</v>
      </c>
      <c r="S71" s="143">
        <v>0</v>
      </c>
      <c r="T71" s="143">
        <v>0</v>
      </c>
      <c r="U71" s="143">
        <v>3</v>
      </c>
      <c r="V71" s="143">
        <v>-3</v>
      </c>
      <c r="W71" s="143">
        <v>2</v>
      </c>
    </row>
    <row r="72" spans="1:23">
      <c r="A72" s="143" t="s">
        <v>203</v>
      </c>
      <c r="B72" s="143">
        <v>0</v>
      </c>
      <c r="C72" s="143">
        <v>0</v>
      </c>
      <c r="D72" s="143">
        <v>0</v>
      </c>
      <c r="E72" s="143">
        <v>-2</v>
      </c>
      <c r="F72" s="143">
        <v>0</v>
      </c>
      <c r="G72" s="143">
        <v>2</v>
      </c>
      <c r="H72" s="143">
        <v>1</v>
      </c>
      <c r="I72" s="143">
        <v>0</v>
      </c>
      <c r="J72" s="143">
        <v>4</v>
      </c>
      <c r="K72" s="143">
        <v>0</v>
      </c>
      <c r="L72" s="143">
        <v>0</v>
      </c>
      <c r="M72" s="143">
        <v>0</v>
      </c>
      <c r="N72" s="143">
        <v>1</v>
      </c>
      <c r="O72" s="143">
        <v>-2</v>
      </c>
      <c r="P72" s="143">
        <v>2</v>
      </c>
      <c r="Q72" s="143">
        <v>2</v>
      </c>
      <c r="R72" s="143">
        <v>0</v>
      </c>
      <c r="S72" s="143">
        <v>0</v>
      </c>
      <c r="T72" s="143">
        <v>2</v>
      </c>
      <c r="U72" s="143">
        <v>0</v>
      </c>
      <c r="V72" s="143">
        <v>0</v>
      </c>
      <c r="W72" s="143">
        <v>4</v>
      </c>
    </row>
    <row r="73" spans="1:23">
      <c r="A73" s="143" t="s">
        <v>161</v>
      </c>
      <c r="B73" s="143">
        <v>0</v>
      </c>
      <c r="C73" s="143">
        <v>4</v>
      </c>
      <c r="D73" s="143">
        <v>0</v>
      </c>
      <c r="E73" s="143">
        <v>3</v>
      </c>
      <c r="F73" s="143">
        <v>-7</v>
      </c>
      <c r="G73" s="143">
        <v>5</v>
      </c>
      <c r="H73" s="143">
        <v>4</v>
      </c>
      <c r="I73" s="143">
        <v>6</v>
      </c>
      <c r="J73" s="143">
        <v>5</v>
      </c>
      <c r="K73" s="143">
        <v>-3</v>
      </c>
      <c r="L73" s="143">
        <v>-2</v>
      </c>
      <c r="M73" s="143">
        <v>5</v>
      </c>
      <c r="N73" s="143">
        <v>4</v>
      </c>
      <c r="O73" s="143">
        <v>-1</v>
      </c>
      <c r="P73" s="143">
        <v>2</v>
      </c>
      <c r="Q73" s="143">
        <v>4</v>
      </c>
      <c r="R73" s="143">
        <v>4</v>
      </c>
      <c r="S73" s="143">
        <v>2</v>
      </c>
      <c r="T73" s="143">
        <v>1</v>
      </c>
      <c r="U73" s="143">
        <v>2</v>
      </c>
      <c r="V73" s="143">
        <v>-1</v>
      </c>
      <c r="W73" s="143">
        <v>1</v>
      </c>
    </row>
    <row r="74" spans="1:23">
      <c r="A74" s="143" t="s">
        <v>186</v>
      </c>
      <c r="B74" s="143">
        <v>0</v>
      </c>
      <c r="C74" s="143">
        <v>0</v>
      </c>
      <c r="D74" s="143">
        <v>0</v>
      </c>
      <c r="E74" s="143">
        <v>-2</v>
      </c>
      <c r="F74" s="143">
        <v>0</v>
      </c>
      <c r="G74" s="143">
        <v>2</v>
      </c>
      <c r="H74" s="143">
        <v>1</v>
      </c>
      <c r="I74" s="143">
        <v>0</v>
      </c>
      <c r="J74" s="143">
        <v>4</v>
      </c>
      <c r="K74" s="143">
        <v>0</v>
      </c>
      <c r="L74" s="143">
        <v>0</v>
      </c>
      <c r="M74" s="143">
        <v>0</v>
      </c>
      <c r="N74" s="143">
        <v>1</v>
      </c>
      <c r="O74" s="143">
        <v>-2</v>
      </c>
      <c r="P74" s="143">
        <v>2</v>
      </c>
      <c r="Q74" s="143">
        <v>2</v>
      </c>
      <c r="R74" s="143">
        <v>0</v>
      </c>
      <c r="S74">
        <v>0</v>
      </c>
      <c r="T74" s="143">
        <v>2</v>
      </c>
      <c r="U74" s="143">
        <v>0</v>
      </c>
      <c r="V74" s="143">
        <v>0</v>
      </c>
      <c r="W74" s="143">
        <v>4</v>
      </c>
    </row>
    <row r="75" spans="1:23">
      <c r="A75" s="143" t="s">
        <v>176</v>
      </c>
      <c r="B75" s="143">
        <v>2</v>
      </c>
      <c r="C75" s="143">
        <v>1</v>
      </c>
      <c r="D75" s="143">
        <v>-2</v>
      </c>
      <c r="E75" s="143">
        <v>2</v>
      </c>
      <c r="F75" s="143">
        <v>2</v>
      </c>
      <c r="G75" s="143">
        <v>2</v>
      </c>
      <c r="H75" s="143">
        <v>2</v>
      </c>
      <c r="I75" s="143">
        <v>2</v>
      </c>
      <c r="J75" s="143">
        <v>5</v>
      </c>
      <c r="K75" s="143">
        <v>-2</v>
      </c>
      <c r="L75" s="143">
        <v>2</v>
      </c>
      <c r="M75" s="143">
        <v>2</v>
      </c>
      <c r="N75" s="143">
        <v>1</v>
      </c>
      <c r="O75" s="143">
        <v>-2</v>
      </c>
      <c r="P75" s="143">
        <v>2</v>
      </c>
      <c r="Q75" s="143">
        <v>4</v>
      </c>
      <c r="R75" s="143">
        <v>0</v>
      </c>
      <c r="S75" s="143">
        <v>0</v>
      </c>
      <c r="T75" s="143">
        <v>2</v>
      </c>
      <c r="U75" s="143">
        <v>1</v>
      </c>
      <c r="V75" s="143">
        <v>0</v>
      </c>
      <c r="W75" s="143">
        <v>1</v>
      </c>
    </row>
    <row r="76" spans="1:23">
      <c r="A76" s="143" t="s">
        <v>148</v>
      </c>
      <c r="B76" s="143">
        <v>3</v>
      </c>
      <c r="C76" s="143">
        <v>4</v>
      </c>
      <c r="D76" s="143">
        <v>-3</v>
      </c>
      <c r="E76" s="143">
        <v>8</v>
      </c>
      <c r="F76" s="143">
        <v>-3</v>
      </c>
      <c r="G76" s="143">
        <v>1</v>
      </c>
      <c r="H76" s="143">
        <v>8</v>
      </c>
      <c r="I76" s="143">
        <v>4</v>
      </c>
      <c r="J76" s="143">
        <v>0</v>
      </c>
      <c r="K76" s="143">
        <v>2</v>
      </c>
      <c r="L76" s="143">
        <v>2</v>
      </c>
      <c r="M76" s="143">
        <v>3</v>
      </c>
      <c r="N76" s="143">
        <v>3</v>
      </c>
      <c r="O76" s="143">
        <v>-5</v>
      </c>
      <c r="P76" s="143">
        <v>2</v>
      </c>
      <c r="Q76" s="143">
        <v>2</v>
      </c>
      <c r="R76" s="143">
        <v>2</v>
      </c>
      <c r="S76" s="143">
        <v>-3</v>
      </c>
      <c r="T76" s="143">
        <v>3</v>
      </c>
      <c r="U76" s="143">
        <v>3</v>
      </c>
      <c r="V76" s="143">
        <v>-3</v>
      </c>
      <c r="W76" s="143">
        <v>3</v>
      </c>
    </row>
    <row r="77" spans="1:23">
      <c r="A77" s="143" t="s">
        <v>168</v>
      </c>
      <c r="B77" s="143">
        <v>4</v>
      </c>
      <c r="C77" s="143">
        <v>-2</v>
      </c>
      <c r="D77" s="143">
        <v>-1</v>
      </c>
      <c r="E77" s="143">
        <v>8</v>
      </c>
      <c r="F77" s="143">
        <v>-6</v>
      </c>
      <c r="G77" s="143">
        <v>1</v>
      </c>
      <c r="H77" s="143">
        <v>3</v>
      </c>
      <c r="I77" s="143">
        <v>4</v>
      </c>
      <c r="J77" s="143">
        <v>5</v>
      </c>
      <c r="K77" s="143">
        <v>-6</v>
      </c>
      <c r="L77" s="143">
        <v>-1</v>
      </c>
      <c r="M77" s="143">
        <v>7</v>
      </c>
      <c r="N77" s="143">
        <v>5</v>
      </c>
      <c r="O77" s="143">
        <v>-1</v>
      </c>
      <c r="P77" s="143">
        <v>1</v>
      </c>
      <c r="Q77" s="143">
        <v>5</v>
      </c>
      <c r="R77" s="143">
        <v>1</v>
      </c>
      <c r="S77" s="143">
        <v>-2</v>
      </c>
      <c r="T77" s="143">
        <v>2</v>
      </c>
      <c r="U77" s="143">
        <v>6</v>
      </c>
      <c r="V77" s="143">
        <v>-5</v>
      </c>
      <c r="W77" s="143">
        <v>0</v>
      </c>
    </row>
    <row r="78" spans="1:23">
      <c r="A78" s="143" t="s">
        <v>211</v>
      </c>
      <c r="B78" s="143">
        <v>0</v>
      </c>
      <c r="C78" s="143">
        <v>0</v>
      </c>
      <c r="D78" s="143">
        <v>0</v>
      </c>
      <c r="E78" s="143">
        <v>0</v>
      </c>
      <c r="F78" s="143">
        <v>0</v>
      </c>
      <c r="G78" s="143">
        <v>0</v>
      </c>
      <c r="H78" s="143">
        <v>1</v>
      </c>
      <c r="I78" s="143">
        <v>0</v>
      </c>
      <c r="J78" s="143">
        <v>4</v>
      </c>
      <c r="K78" s="143">
        <v>0</v>
      </c>
      <c r="L78" s="143">
        <v>0</v>
      </c>
      <c r="M78" s="143">
        <v>0</v>
      </c>
      <c r="N78" s="143">
        <v>1</v>
      </c>
      <c r="O78" s="143">
        <v>-2</v>
      </c>
      <c r="P78" s="143">
        <v>1</v>
      </c>
      <c r="Q78" s="143">
        <v>1</v>
      </c>
      <c r="R78" s="143">
        <v>0</v>
      </c>
      <c r="S78" s="143">
        <v>-2</v>
      </c>
      <c r="T78" s="143">
        <v>0</v>
      </c>
      <c r="U78" s="143">
        <v>0</v>
      </c>
      <c r="V78" s="143">
        <v>0</v>
      </c>
      <c r="W78" s="143">
        <v>1</v>
      </c>
    </row>
    <row r="79" spans="1:23">
      <c r="A79" s="143" t="s">
        <v>174</v>
      </c>
      <c r="B79" s="143">
        <v>4</v>
      </c>
      <c r="C79" s="143">
        <v>4</v>
      </c>
      <c r="D79" s="143">
        <v>3</v>
      </c>
      <c r="E79" s="143">
        <v>1</v>
      </c>
      <c r="F79" s="143">
        <v>-3</v>
      </c>
      <c r="G79" s="143">
        <v>2</v>
      </c>
      <c r="H79" s="143">
        <v>2</v>
      </c>
      <c r="I79" s="143">
        <v>4</v>
      </c>
      <c r="J79" s="143">
        <v>1</v>
      </c>
      <c r="K79" s="143">
        <v>-2</v>
      </c>
      <c r="L79" s="143">
        <v>1</v>
      </c>
      <c r="M79" s="143">
        <v>3</v>
      </c>
      <c r="N79" s="143">
        <v>0</v>
      </c>
      <c r="O79" s="143">
        <v>3</v>
      </c>
      <c r="P79" s="143">
        <v>1</v>
      </c>
      <c r="Q79" s="143">
        <v>3</v>
      </c>
      <c r="R79" s="143">
        <v>0</v>
      </c>
      <c r="S79" s="143">
        <v>1</v>
      </c>
      <c r="T79" s="143">
        <v>-1</v>
      </c>
      <c r="U79" s="143">
        <v>-2</v>
      </c>
      <c r="V79" s="143">
        <v>-1</v>
      </c>
      <c r="W79" s="143">
        <v>3</v>
      </c>
    </row>
    <row r="80" spans="1:23">
      <c r="A80" s="143" t="s">
        <v>155</v>
      </c>
      <c r="B80" s="143">
        <v>5</v>
      </c>
      <c r="C80" s="143">
        <v>0</v>
      </c>
      <c r="D80" s="143">
        <v>4</v>
      </c>
      <c r="E80" s="143">
        <v>6</v>
      </c>
      <c r="F80" s="143">
        <v>-6</v>
      </c>
      <c r="G80" s="143">
        <v>2</v>
      </c>
      <c r="H80" s="143">
        <v>1</v>
      </c>
      <c r="I80" s="143">
        <v>3</v>
      </c>
      <c r="J80" s="143">
        <v>-1</v>
      </c>
      <c r="K80" s="143">
        <v>-6</v>
      </c>
      <c r="L80" s="143">
        <v>0</v>
      </c>
      <c r="M80" s="143">
        <v>2</v>
      </c>
      <c r="N80" s="143">
        <v>0</v>
      </c>
      <c r="O80" s="143">
        <v>5</v>
      </c>
      <c r="P80" s="143">
        <v>1</v>
      </c>
      <c r="Q80" s="143">
        <v>2</v>
      </c>
      <c r="R80" s="143">
        <v>-2</v>
      </c>
      <c r="S80" s="143">
        <v>1</v>
      </c>
      <c r="T80" s="143">
        <v>3</v>
      </c>
      <c r="U80" s="143">
        <v>7</v>
      </c>
      <c r="V80" s="143">
        <v>-1</v>
      </c>
      <c r="W80" s="143">
        <v>5</v>
      </c>
    </row>
    <row r="81" spans="1:23">
      <c r="A81" s="143" t="s">
        <v>129</v>
      </c>
      <c r="B81" s="143">
        <v>4</v>
      </c>
      <c r="C81" s="143">
        <v>3</v>
      </c>
      <c r="D81" s="143">
        <v>0</v>
      </c>
      <c r="E81" s="143">
        <v>3</v>
      </c>
      <c r="F81" s="143">
        <v>0</v>
      </c>
      <c r="G81" s="143">
        <v>3</v>
      </c>
      <c r="H81" s="143">
        <v>4</v>
      </c>
      <c r="I81" s="143">
        <v>-1</v>
      </c>
      <c r="J81" s="143">
        <v>1</v>
      </c>
      <c r="K81" s="143">
        <v>3</v>
      </c>
      <c r="L81" s="143">
        <v>2</v>
      </c>
      <c r="M81" s="143">
        <v>5</v>
      </c>
      <c r="N81" s="143">
        <v>2</v>
      </c>
      <c r="O81" s="143">
        <v>5</v>
      </c>
      <c r="P81" s="143">
        <v>1</v>
      </c>
      <c r="Q81" s="143">
        <v>3</v>
      </c>
      <c r="R81" s="143">
        <v>0</v>
      </c>
      <c r="S81" s="143">
        <v>0</v>
      </c>
      <c r="T81" s="143">
        <v>3</v>
      </c>
      <c r="U81" s="143">
        <v>-2</v>
      </c>
      <c r="V81" s="143">
        <v>1</v>
      </c>
      <c r="W81" s="143">
        <v>0</v>
      </c>
    </row>
    <row r="82" spans="1:23">
      <c r="A82" s="143" t="s">
        <v>179</v>
      </c>
      <c r="B82" s="143">
        <v>7</v>
      </c>
      <c r="C82" s="143">
        <v>-6</v>
      </c>
      <c r="D82" s="143">
        <v>-2</v>
      </c>
      <c r="E82" s="143">
        <v>6</v>
      </c>
      <c r="F82" s="143">
        <v>0</v>
      </c>
      <c r="G82" s="143">
        <v>-4</v>
      </c>
      <c r="H82" s="143">
        <v>4</v>
      </c>
      <c r="I82" s="143">
        <v>4</v>
      </c>
      <c r="J82" s="143">
        <v>2</v>
      </c>
      <c r="K82" s="143">
        <v>-2</v>
      </c>
      <c r="L82" s="143">
        <v>5</v>
      </c>
      <c r="M82" s="143">
        <v>7</v>
      </c>
      <c r="N82" s="143">
        <v>0</v>
      </c>
      <c r="O82" s="143">
        <v>-2</v>
      </c>
      <c r="P82" s="143">
        <v>1</v>
      </c>
      <c r="Q82" s="143">
        <v>5</v>
      </c>
      <c r="R82" s="143">
        <v>2</v>
      </c>
      <c r="S82" s="143">
        <v>-3</v>
      </c>
      <c r="T82" s="143">
        <v>-2</v>
      </c>
      <c r="U82" s="143">
        <v>8</v>
      </c>
      <c r="V82" s="143">
        <v>-4</v>
      </c>
      <c r="W82" s="143">
        <v>0</v>
      </c>
    </row>
    <row r="83" spans="1:23">
      <c r="A83" s="143" t="s">
        <v>187</v>
      </c>
      <c r="B83" s="143">
        <v>3</v>
      </c>
      <c r="C83" s="143">
        <v>2</v>
      </c>
      <c r="D83" s="143">
        <v>-2</v>
      </c>
      <c r="E83" s="143">
        <v>1</v>
      </c>
      <c r="F83" s="143">
        <v>1</v>
      </c>
      <c r="G83" s="143">
        <v>5</v>
      </c>
      <c r="H83" s="143">
        <v>2</v>
      </c>
      <c r="I83" s="143">
        <v>-3</v>
      </c>
      <c r="J83" s="143">
        <v>0</v>
      </c>
      <c r="K83" s="143">
        <v>3</v>
      </c>
      <c r="L83" s="143">
        <v>0</v>
      </c>
      <c r="M83" s="143">
        <v>3</v>
      </c>
      <c r="N83" s="143">
        <v>-1</v>
      </c>
      <c r="O83" s="143">
        <v>-3</v>
      </c>
      <c r="P83" s="143">
        <v>1</v>
      </c>
      <c r="Q83" s="143">
        <v>0</v>
      </c>
      <c r="R83" s="143">
        <v>4</v>
      </c>
      <c r="S83" s="143">
        <v>2</v>
      </c>
      <c r="T83" s="143">
        <v>5</v>
      </c>
      <c r="U83" s="143">
        <v>0</v>
      </c>
      <c r="V83" s="143">
        <v>4</v>
      </c>
      <c r="W83" s="143">
        <v>-3</v>
      </c>
    </row>
    <row r="84" spans="1:23">
      <c r="A84" s="143" t="s">
        <v>108</v>
      </c>
      <c r="B84" s="143">
        <v>0</v>
      </c>
      <c r="C84" s="143">
        <v>6</v>
      </c>
      <c r="D84" s="143">
        <v>2</v>
      </c>
      <c r="E84" s="143">
        <v>1</v>
      </c>
      <c r="F84" s="143">
        <v>0</v>
      </c>
      <c r="G84" s="143">
        <v>0</v>
      </c>
      <c r="H84" s="143">
        <v>2</v>
      </c>
      <c r="I84" s="143">
        <v>5</v>
      </c>
      <c r="J84" s="143">
        <v>3</v>
      </c>
      <c r="K84" s="143">
        <v>-1</v>
      </c>
      <c r="L84" s="143">
        <v>3</v>
      </c>
      <c r="M84" s="143">
        <v>5</v>
      </c>
      <c r="N84" s="143">
        <v>2</v>
      </c>
      <c r="O84" s="143">
        <v>0</v>
      </c>
      <c r="P84" s="143">
        <v>1</v>
      </c>
      <c r="Q84" s="143">
        <v>3</v>
      </c>
      <c r="R84" s="143">
        <v>7</v>
      </c>
      <c r="S84" s="143">
        <v>-1</v>
      </c>
      <c r="T84" s="143">
        <v>0</v>
      </c>
      <c r="U84" s="143">
        <v>3</v>
      </c>
      <c r="V84" s="143">
        <v>2</v>
      </c>
      <c r="W84" s="143">
        <v>3</v>
      </c>
    </row>
    <row r="85" spans="1:23">
      <c r="A85" s="143" t="s">
        <v>147</v>
      </c>
      <c r="B85" s="143">
        <v>0</v>
      </c>
      <c r="C85" s="143">
        <v>0</v>
      </c>
      <c r="D85" s="143">
        <v>-1</v>
      </c>
      <c r="E85" s="143">
        <v>1</v>
      </c>
      <c r="F85" s="143">
        <v>-3</v>
      </c>
      <c r="G85" s="143">
        <v>2</v>
      </c>
      <c r="H85" s="143">
        <v>3</v>
      </c>
      <c r="I85" s="143">
        <v>4</v>
      </c>
      <c r="J85" s="143">
        <v>4</v>
      </c>
      <c r="K85" s="143">
        <v>-3</v>
      </c>
      <c r="L85" s="143">
        <v>3</v>
      </c>
      <c r="M85" s="143">
        <v>8</v>
      </c>
      <c r="N85" s="143">
        <v>5</v>
      </c>
      <c r="O85" s="143">
        <v>0</v>
      </c>
      <c r="P85" s="143">
        <v>1</v>
      </c>
      <c r="Q85" s="143">
        <v>3</v>
      </c>
      <c r="R85" s="143">
        <v>5</v>
      </c>
      <c r="S85" s="143">
        <v>0</v>
      </c>
      <c r="T85" s="143">
        <v>1</v>
      </c>
      <c r="U85" s="143">
        <v>2</v>
      </c>
      <c r="V85" s="143">
        <v>0</v>
      </c>
      <c r="W85" s="143">
        <v>1</v>
      </c>
    </row>
    <row r="86" spans="1:23">
      <c r="A86" s="143" t="s">
        <v>30</v>
      </c>
      <c r="B86" s="143">
        <v>7</v>
      </c>
      <c r="C86" s="143">
        <v>0</v>
      </c>
      <c r="D86" s="143">
        <v>-3</v>
      </c>
      <c r="E86" s="143">
        <v>6</v>
      </c>
      <c r="F86" s="143">
        <v>3</v>
      </c>
      <c r="G86" s="143">
        <v>-6</v>
      </c>
      <c r="H86" s="143">
        <v>3</v>
      </c>
      <c r="I86" s="143">
        <v>5</v>
      </c>
      <c r="J86" s="143">
        <v>1</v>
      </c>
      <c r="K86" s="143">
        <v>0</v>
      </c>
      <c r="L86" s="143">
        <v>5</v>
      </c>
      <c r="M86" s="143">
        <v>4</v>
      </c>
      <c r="N86" s="143">
        <v>-3</v>
      </c>
      <c r="O86" s="143">
        <v>-2</v>
      </c>
      <c r="P86" s="143">
        <v>1</v>
      </c>
      <c r="Q86" s="143">
        <v>5</v>
      </c>
      <c r="R86" s="143">
        <v>4</v>
      </c>
      <c r="S86" s="143">
        <v>-4</v>
      </c>
      <c r="T86" s="143">
        <v>-3</v>
      </c>
      <c r="U86" s="143">
        <v>9</v>
      </c>
      <c r="V86" s="143">
        <v>-2</v>
      </c>
      <c r="W86" s="143">
        <v>2</v>
      </c>
    </row>
    <row r="87" spans="1:23">
      <c r="A87" s="143" t="s">
        <v>154</v>
      </c>
      <c r="B87" s="143">
        <v>7</v>
      </c>
      <c r="C87" s="143">
        <v>-6</v>
      </c>
      <c r="D87" s="143">
        <v>-2</v>
      </c>
      <c r="E87" s="143">
        <v>6</v>
      </c>
      <c r="F87" s="143">
        <v>0</v>
      </c>
      <c r="G87" s="143">
        <v>-4</v>
      </c>
      <c r="H87" s="143">
        <v>4</v>
      </c>
      <c r="I87" s="143">
        <v>4</v>
      </c>
      <c r="J87" s="143">
        <v>2</v>
      </c>
      <c r="K87" s="143">
        <v>-2</v>
      </c>
      <c r="L87" s="143">
        <v>5</v>
      </c>
      <c r="M87" s="143">
        <v>7</v>
      </c>
      <c r="N87" s="143">
        <v>0</v>
      </c>
      <c r="O87" s="143">
        <v>-2</v>
      </c>
      <c r="P87" s="143">
        <v>1</v>
      </c>
      <c r="Q87" s="143">
        <v>5</v>
      </c>
      <c r="R87" s="143">
        <v>2</v>
      </c>
      <c r="S87" s="143">
        <v>3</v>
      </c>
      <c r="T87" s="143">
        <v>-2</v>
      </c>
      <c r="U87" s="143">
        <v>8</v>
      </c>
      <c r="V87" s="143">
        <v>-4</v>
      </c>
      <c r="W87" s="143">
        <v>0</v>
      </c>
    </row>
    <row r="88" spans="1:23">
      <c r="A88" s="143" t="s">
        <v>66</v>
      </c>
      <c r="B88" s="143">
        <v>3</v>
      </c>
      <c r="C88" s="143">
        <v>-3</v>
      </c>
      <c r="D88" s="143">
        <v>-1</v>
      </c>
      <c r="E88" s="143">
        <v>6</v>
      </c>
      <c r="F88" s="143">
        <v>-2</v>
      </c>
      <c r="G88" s="143">
        <v>-3</v>
      </c>
      <c r="H88" s="143">
        <v>4</v>
      </c>
      <c r="I88" s="143">
        <v>3</v>
      </c>
      <c r="J88" s="143">
        <v>2</v>
      </c>
      <c r="K88" s="143">
        <v>-2</v>
      </c>
      <c r="L88" s="143">
        <v>4</v>
      </c>
      <c r="M88" s="143">
        <v>5</v>
      </c>
      <c r="N88" s="143">
        <v>3</v>
      </c>
      <c r="O88" s="143">
        <v>-2</v>
      </c>
      <c r="P88" s="143">
        <v>1</v>
      </c>
      <c r="Q88" s="143">
        <v>4</v>
      </c>
      <c r="R88" s="143">
        <v>1</v>
      </c>
      <c r="S88" s="143">
        <v>-2</v>
      </c>
      <c r="T88" s="143">
        <v>1</v>
      </c>
      <c r="U88" s="143">
        <v>6</v>
      </c>
      <c r="V88" s="143">
        <v>-5</v>
      </c>
      <c r="W88" s="143">
        <v>1</v>
      </c>
    </row>
    <row r="89" spans="1:23">
      <c r="A89" s="143" t="s">
        <v>170</v>
      </c>
      <c r="B89" s="143">
        <v>2</v>
      </c>
      <c r="C89" s="143">
        <v>3</v>
      </c>
      <c r="D89" s="143">
        <v>-2</v>
      </c>
      <c r="E89" s="143">
        <v>1</v>
      </c>
      <c r="F89" s="143">
        <v>2</v>
      </c>
      <c r="G89" s="143">
        <v>-1</v>
      </c>
      <c r="H89" s="143">
        <v>0</v>
      </c>
      <c r="I89" s="143">
        <v>2</v>
      </c>
      <c r="J89" s="143">
        <v>1</v>
      </c>
      <c r="K89" s="143">
        <v>1</v>
      </c>
      <c r="L89" s="143">
        <v>2</v>
      </c>
      <c r="M89" s="143">
        <v>2</v>
      </c>
      <c r="N89" s="143">
        <v>0</v>
      </c>
      <c r="O89" s="143">
        <v>0</v>
      </c>
      <c r="P89" s="143">
        <v>1</v>
      </c>
      <c r="Q89" s="143">
        <v>3</v>
      </c>
      <c r="R89" s="143">
        <v>3</v>
      </c>
      <c r="S89" s="143">
        <v>-3</v>
      </c>
      <c r="T89" s="143">
        <v>2</v>
      </c>
      <c r="U89" s="143">
        <v>4</v>
      </c>
      <c r="V89" s="143">
        <v>0</v>
      </c>
      <c r="W89" s="143">
        <v>5</v>
      </c>
    </row>
    <row r="90" spans="1:23">
      <c r="A90" s="143" t="s">
        <v>103</v>
      </c>
      <c r="B90" s="143">
        <v>-2</v>
      </c>
      <c r="C90" s="143">
        <v>6</v>
      </c>
      <c r="D90" s="143">
        <v>0</v>
      </c>
      <c r="E90" s="143">
        <v>-2</v>
      </c>
      <c r="F90" s="143">
        <v>1</v>
      </c>
      <c r="G90" s="143">
        <v>6</v>
      </c>
      <c r="H90" s="143">
        <v>3</v>
      </c>
      <c r="I90" s="143">
        <v>3</v>
      </c>
      <c r="J90" s="143">
        <v>2</v>
      </c>
      <c r="K90" s="143">
        <v>3</v>
      </c>
      <c r="L90" s="143">
        <v>1</v>
      </c>
      <c r="M90" s="143">
        <v>3</v>
      </c>
      <c r="N90" s="143">
        <v>2</v>
      </c>
      <c r="O90" s="143">
        <v>3</v>
      </c>
      <c r="P90" s="143">
        <v>1</v>
      </c>
      <c r="Q90" s="143">
        <v>3</v>
      </c>
      <c r="R90" s="143">
        <v>4</v>
      </c>
      <c r="S90" s="143">
        <v>2</v>
      </c>
      <c r="T90" s="143">
        <v>0</v>
      </c>
      <c r="U90" s="143">
        <v>-1</v>
      </c>
      <c r="V90" s="143">
        <v>0</v>
      </c>
      <c r="W90" s="143">
        <v>1</v>
      </c>
    </row>
    <row r="91" spans="1:23">
      <c r="A91" s="143" t="s">
        <v>182</v>
      </c>
      <c r="B91" s="143">
        <v>2</v>
      </c>
      <c r="C91" s="143">
        <v>7</v>
      </c>
      <c r="D91" s="143">
        <v>-3</v>
      </c>
      <c r="E91" s="143">
        <v>5</v>
      </c>
      <c r="F91" s="143">
        <v>1</v>
      </c>
      <c r="G91" s="143">
        <v>6</v>
      </c>
      <c r="H91" s="143">
        <v>6</v>
      </c>
      <c r="I91" s="143">
        <v>2</v>
      </c>
      <c r="J91" s="143">
        <v>0</v>
      </c>
      <c r="K91" s="143">
        <v>4</v>
      </c>
      <c r="L91" s="143">
        <v>0</v>
      </c>
      <c r="M91" s="143">
        <v>3</v>
      </c>
      <c r="N91" s="143">
        <v>3</v>
      </c>
      <c r="O91" s="143">
        <v>4</v>
      </c>
      <c r="P91" s="143">
        <v>1</v>
      </c>
      <c r="Q91" s="143">
        <v>2</v>
      </c>
      <c r="R91" s="143">
        <v>2</v>
      </c>
      <c r="S91" s="143">
        <v>-3</v>
      </c>
      <c r="T91" s="143">
        <v>3</v>
      </c>
      <c r="U91" s="143">
        <v>0</v>
      </c>
      <c r="V91" s="143">
        <v>-2</v>
      </c>
      <c r="W91" s="143">
        <v>2</v>
      </c>
    </row>
    <row r="92" spans="1:23">
      <c r="A92" s="143" t="s">
        <v>195</v>
      </c>
      <c r="B92" s="143">
        <v>-2</v>
      </c>
      <c r="C92" s="143">
        <v>6</v>
      </c>
      <c r="D92" s="143">
        <v>0</v>
      </c>
      <c r="E92" s="143">
        <v>-2</v>
      </c>
      <c r="F92" s="143">
        <v>1</v>
      </c>
      <c r="G92" s="143">
        <v>6</v>
      </c>
      <c r="H92" s="143">
        <v>3</v>
      </c>
      <c r="I92" s="143">
        <v>3</v>
      </c>
      <c r="J92" s="143">
        <v>2</v>
      </c>
      <c r="K92" s="143">
        <v>3</v>
      </c>
      <c r="L92" s="143">
        <v>1</v>
      </c>
      <c r="M92" s="143">
        <v>3</v>
      </c>
      <c r="N92" s="143">
        <v>2</v>
      </c>
      <c r="O92" s="143">
        <v>3</v>
      </c>
      <c r="P92" s="143">
        <v>1</v>
      </c>
      <c r="Q92" s="143">
        <v>3</v>
      </c>
      <c r="R92" s="143">
        <v>4</v>
      </c>
      <c r="S92" s="143">
        <v>2</v>
      </c>
      <c r="T92" s="143">
        <v>0</v>
      </c>
      <c r="U92" s="143">
        <v>-1</v>
      </c>
      <c r="V92" s="143">
        <v>0</v>
      </c>
      <c r="W92" s="143">
        <v>1</v>
      </c>
    </row>
    <row r="93" spans="1:23">
      <c r="A93" s="143" t="s">
        <v>144</v>
      </c>
      <c r="B93" s="143">
        <v>2</v>
      </c>
      <c r="C93" s="143">
        <v>-3</v>
      </c>
      <c r="D93" s="143">
        <v>-1</v>
      </c>
      <c r="E93" s="143">
        <v>3</v>
      </c>
      <c r="F93" s="143">
        <v>-1</v>
      </c>
      <c r="G93" s="143">
        <v>-1</v>
      </c>
      <c r="H93" s="143">
        <v>2</v>
      </c>
      <c r="I93" s="143">
        <v>1</v>
      </c>
      <c r="J93" s="143">
        <v>6</v>
      </c>
      <c r="K93" s="143">
        <v>-3</v>
      </c>
      <c r="L93" s="143">
        <v>2</v>
      </c>
      <c r="M93" s="143">
        <v>5</v>
      </c>
      <c r="N93" s="143">
        <v>4</v>
      </c>
      <c r="O93" s="143">
        <v>-2</v>
      </c>
      <c r="P93" s="143">
        <v>1</v>
      </c>
      <c r="Q93" s="143">
        <v>3</v>
      </c>
      <c r="R93" s="143">
        <v>1</v>
      </c>
      <c r="S93" s="143">
        <v>-2</v>
      </c>
      <c r="T93" s="143">
        <v>1</v>
      </c>
      <c r="U93" s="143">
        <v>3</v>
      </c>
      <c r="V93" s="143">
        <v>-2</v>
      </c>
      <c r="W93" s="143">
        <v>1</v>
      </c>
    </row>
    <row r="94" spans="1:23">
      <c r="A94" s="143" t="s">
        <v>35</v>
      </c>
      <c r="B94" s="143">
        <v>5</v>
      </c>
      <c r="C94" s="143">
        <v>6</v>
      </c>
      <c r="D94" s="143">
        <v>10</v>
      </c>
      <c r="E94" s="143">
        <v>2</v>
      </c>
      <c r="F94" s="143">
        <v>-10</v>
      </c>
      <c r="G94" s="143">
        <v>3</v>
      </c>
      <c r="H94" s="143">
        <v>1</v>
      </c>
      <c r="I94" s="143">
        <v>4</v>
      </c>
      <c r="J94" s="143">
        <v>-3</v>
      </c>
      <c r="K94" s="143">
        <v>-3</v>
      </c>
      <c r="L94" s="143">
        <v>-3</v>
      </c>
      <c r="M94" s="143">
        <v>-2</v>
      </c>
      <c r="N94" s="143">
        <v>-3</v>
      </c>
      <c r="O94" s="143">
        <v>8</v>
      </c>
      <c r="P94" s="143">
        <v>1</v>
      </c>
      <c r="Q94" s="143">
        <v>0</v>
      </c>
      <c r="R94" s="143">
        <v>-3</v>
      </c>
      <c r="S94" s="143">
        <v>4</v>
      </c>
      <c r="T94" s="143">
        <v>-1</v>
      </c>
      <c r="U94" s="143">
        <v>1</v>
      </c>
      <c r="V94" s="143">
        <v>0</v>
      </c>
      <c r="W94" s="143">
        <v>8</v>
      </c>
    </row>
    <row r="95" spans="1:23">
      <c r="A95" s="143" t="s">
        <v>22</v>
      </c>
      <c r="B95" s="143">
        <v>5</v>
      </c>
      <c r="C95" s="143">
        <v>6</v>
      </c>
      <c r="D95" s="143">
        <v>10</v>
      </c>
      <c r="E95" s="143">
        <v>2</v>
      </c>
      <c r="F95" s="143">
        <v>-10</v>
      </c>
      <c r="G95" s="143">
        <v>3</v>
      </c>
      <c r="H95" s="143">
        <v>1</v>
      </c>
      <c r="I95" s="143">
        <v>4</v>
      </c>
      <c r="J95" s="143">
        <v>-3</v>
      </c>
      <c r="K95" s="143">
        <v>-3</v>
      </c>
      <c r="L95" s="143">
        <v>-3</v>
      </c>
      <c r="M95" s="143">
        <v>-2</v>
      </c>
      <c r="N95" s="143">
        <v>-3</v>
      </c>
      <c r="O95" s="143">
        <v>8</v>
      </c>
      <c r="P95" s="143">
        <v>1</v>
      </c>
      <c r="Q95" s="143">
        <v>0</v>
      </c>
      <c r="R95" s="143">
        <v>-3</v>
      </c>
      <c r="S95" s="143">
        <v>4</v>
      </c>
      <c r="T95" s="143">
        <v>-1</v>
      </c>
      <c r="U95" s="143">
        <v>1</v>
      </c>
      <c r="V95" s="143">
        <v>0</v>
      </c>
      <c r="W95" s="143">
        <v>8</v>
      </c>
    </row>
    <row r="96" spans="1:23">
      <c r="A96" s="143" t="s">
        <v>162</v>
      </c>
      <c r="B96" s="143">
        <v>4</v>
      </c>
      <c r="C96" s="143">
        <v>-4</v>
      </c>
      <c r="D96" s="143">
        <v>-3</v>
      </c>
      <c r="E96" s="143">
        <v>6</v>
      </c>
      <c r="F96" s="143">
        <v>-4</v>
      </c>
      <c r="G96" s="143">
        <v>-6</v>
      </c>
      <c r="H96" s="143">
        <v>2</v>
      </c>
      <c r="I96" s="143">
        <v>3</v>
      </c>
      <c r="J96" s="143">
        <v>4</v>
      </c>
      <c r="K96" s="143">
        <v>-5</v>
      </c>
      <c r="L96" s="143">
        <v>5</v>
      </c>
      <c r="M96" s="143">
        <v>8</v>
      </c>
      <c r="N96" s="143">
        <v>6</v>
      </c>
      <c r="O96" s="143">
        <v>2</v>
      </c>
      <c r="P96" s="143">
        <v>1</v>
      </c>
      <c r="Q96" s="143">
        <v>5</v>
      </c>
      <c r="R96" s="143">
        <v>4</v>
      </c>
      <c r="S96" s="143">
        <v>-2</v>
      </c>
      <c r="T96" s="143">
        <v>-2</v>
      </c>
      <c r="U96" s="143">
        <v>6</v>
      </c>
      <c r="V96" s="143">
        <v>-3</v>
      </c>
      <c r="W96" s="143">
        <v>2</v>
      </c>
    </row>
    <row r="97" spans="1:23">
      <c r="A97" s="143" t="s">
        <v>171</v>
      </c>
      <c r="B97" s="143">
        <v>4</v>
      </c>
      <c r="C97" s="143">
        <v>-2</v>
      </c>
      <c r="D97" s="143">
        <v>-1</v>
      </c>
      <c r="E97" s="143">
        <v>8</v>
      </c>
      <c r="F97" s="143">
        <v>-6</v>
      </c>
      <c r="G97" s="143">
        <v>1</v>
      </c>
      <c r="H97" s="143">
        <v>3</v>
      </c>
      <c r="I97" s="143">
        <v>4</v>
      </c>
      <c r="J97" s="143">
        <v>5</v>
      </c>
      <c r="K97" s="143">
        <v>-6</v>
      </c>
      <c r="L97" s="143">
        <v>-1</v>
      </c>
      <c r="M97" s="143">
        <v>7</v>
      </c>
      <c r="N97" s="143">
        <v>5</v>
      </c>
      <c r="O97" s="143">
        <v>-1</v>
      </c>
      <c r="P97" s="143">
        <v>1</v>
      </c>
      <c r="Q97" s="143">
        <v>5</v>
      </c>
      <c r="R97" s="143">
        <v>1</v>
      </c>
      <c r="S97" s="143">
        <v>-2</v>
      </c>
      <c r="T97" s="143">
        <v>2</v>
      </c>
      <c r="U97" s="143">
        <v>6</v>
      </c>
      <c r="V97" s="143">
        <v>-5</v>
      </c>
      <c r="W97" s="143">
        <v>0</v>
      </c>
    </row>
    <row r="98" spans="1:23">
      <c r="A98" s="143" t="s">
        <v>29</v>
      </c>
      <c r="B98" s="143">
        <v>5</v>
      </c>
      <c r="C98" s="143">
        <v>6</v>
      </c>
      <c r="D98" s="143">
        <v>10</v>
      </c>
      <c r="E98" s="143">
        <v>2</v>
      </c>
      <c r="F98" s="143">
        <v>-10</v>
      </c>
      <c r="G98" s="143">
        <v>3</v>
      </c>
      <c r="H98" s="143">
        <v>1</v>
      </c>
      <c r="I98" s="143">
        <v>4</v>
      </c>
      <c r="J98" s="143">
        <v>-3</v>
      </c>
      <c r="K98" s="143">
        <v>-3</v>
      </c>
      <c r="L98" s="143">
        <v>-3</v>
      </c>
      <c r="M98" s="143">
        <v>-2</v>
      </c>
      <c r="N98" s="143">
        <v>-3</v>
      </c>
      <c r="O98" s="143">
        <v>3</v>
      </c>
      <c r="P98" s="143">
        <v>1</v>
      </c>
      <c r="Q98" s="143">
        <v>0</v>
      </c>
      <c r="R98" s="143">
        <v>-3</v>
      </c>
      <c r="S98" s="143">
        <v>4</v>
      </c>
      <c r="T98" s="143">
        <v>-1</v>
      </c>
      <c r="U98" s="143">
        <v>1</v>
      </c>
      <c r="V98" s="143">
        <v>0</v>
      </c>
      <c r="W98" s="143">
        <v>8</v>
      </c>
    </row>
    <row r="99" spans="1:23">
      <c r="A99" s="143" t="s">
        <v>181</v>
      </c>
      <c r="B99" s="143">
        <v>7</v>
      </c>
      <c r="C99" s="143">
        <v>-6</v>
      </c>
      <c r="D99" s="143">
        <v>-2</v>
      </c>
      <c r="E99" s="143">
        <v>6</v>
      </c>
      <c r="F99" s="143">
        <v>0</v>
      </c>
      <c r="G99" s="143">
        <v>-4</v>
      </c>
      <c r="H99" s="143">
        <v>4</v>
      </c>
      <c r="I99" s="143">
        <v>4</v>
      </c>
      <c r="J99" s="143">
        <v>2</v>
      </c>
      <c r="K99" s="143">
        <v>-2</v>
      </c>
      <c r="L99" s="143">
        <v>5</v>
      </c>
      <c r="M99" s="143">
        <v>7</v>
      </c>
      <c r="N99" s="143">
        <v>0</v>
      </c>
      <c r="O99" s="143">
        <v>-2</v>
      </c>
      <c r="P99" s="143">
        <v>1</v>
      </c>
      <c r="Q99" s="143">
        <v>5</v>
      </c>
      <c r="R99" s="143">
        <v>2</v>
      </c>
      <c r="S99" s="143">
        <v>-3</v>
      </c>
      <c r="T99" s="143">
        <v>-2</v>
      </c>
      <c r="U99" s="143">
        <v>8</v>
      </c>
      <c r="V99" s="143">
        <v>-4</v>
      </c>
      <c r="W99" s="143">
        <v>0</v>
      </c>
    </row>
    <row r="100" spans="1:23">
      <c r="A100" s="143" t="s">
        <v>163</v>
      </c>
      <c r="B100" s="143">
        <v>4</v>
      </c>
      <c r="C100" s="143">
        <v>-4</v>
      </c>
      <c r="D100" s="143">
        <v>-3</v>
      </c>
      <c r="E100" s="143">
        <v>6</v>
      </c>
      <c r="F100" s="143">
        <v>-4</v>
      </c>
      <c r="G100" s="143">
        <v>-6</v>
      </c>
      <c r="H100" s="143">
        <v>2</v>
      </c>
      <c r="I100" s="143">
        <v>3</v>
      </c>
      <c r="J100" s="143">
        <v>4</v>
      </c>
      <c r="K100" s="143">
        <v>-5</v>
      </c>
      <c r="L100" s="143">
        <v>5</v>
      </c>
      <c r="M100" s="143">
        <v>8</v>
      </c>
      <c r="N100" s="143">
        <v>6</v>
      </c>
      <c r="O100" s="143">
        <v>2</v>
      </c>
      <c r="P100" s="143">
        <v>1</v>
      </c>
      <c r="Q100" s="143">
        <v>5</v>
      </c>
      <c r="R100" s="143">
        <v>4</v>
      </c>
      <c r="S100" s="143">
        <v>-2</v>
      </c>
      <c r="T100" s="143">
        <v>-2</v>
      </c>
      <c r="U100" s="143">
        <v>6</v>
      </c>
      <c r="V100" s="143">
        <v>-3</v>
      </c>
      <c r="W100" s="143">
        <v>2</v>
      </c>
    </row>
    <row r="101" spans="1:23">
      <c r="A101" s="143" t="s">
        <v>177</v>
      </c>
      <c r="B101" s="143">
        <v>3</v>
      </c>
      <c r="C101" s="143">
        <v>3</v>
      </c>
      <c r="D101" s="143">
        <v>-3</v>
      </c>
      <c r="E101" s="143">
        <v>2</v>
      </c>
      <c r="F101" s="143">
        <v>1</v>
      </c>
      <c r="G101" s="143">
        <v>1</v>
      </c>
      <c r="H101" s="143">
        <v>3</v>
      </c>
      <c r="I101" s="143">
        <v>-1</v>
      </c>
      <c r="J101" s="143">
        <v>4</v>
      </c>
      <c r="K101" s="143">
        <v>2</v>
      </c>
      <c r="L101" s="143">
        <v>2</v>
      </c>
      <c r="M101" s="143">
        <v>4</v>
      </c>
      <c r="N101" s="143">
        <v>1</v>
      </c>
      <c r="O101" s="143">
        <v>-1</v>
      </c>
      <c r="P101" s="143">
        <v>0</v>
      </c>
      <c r="Q101" s="143">
        <v>2</v>
      </c>
      <c r="R101" s="143">
        <v>1</v>
      </c>
      <c r="S101" s="143">
        <v>-2</v>
      </c>
      <c r="T101" s="143">
        <v>1</v>
      </c>
      <c r="U101" s="143">
        <v>2</v>
      </c>
      <c r="V101" s="143">
        <v>1</v>
      </c>
      <c r="W101" s="143">
        <v>0</v>
      </c>
    </row>
    <row r="102" spans="1:23">
      <c r="A102" s="143" t="s">
        <v>158</v>
      </c>
      <c r="B102" s="143">
        <v>1</v>
      </c>
      <c r="C102" s="143">
        <v>5</v>
      </c>
      <c r="D102" s="143">
        <v>-2</v>
      </c>
      <c r="E102" s="143">
        <v>-2</v>
      </c>
      <c r="F102" s="143">
        <v>-2</v>
      </c>
      <c r="G102" s="143">
        <v>6</v>
      </c>
      <c r="H102" s="143">
        <v>3</v>
      </c>
      <c r="I102" s="143">
        <v>0</v>
      </c>
      <c r="J102" s="143">
        <v>2</v>
      </c>
      <c r="K102" s="143">
        <v>1</v>
      </c>
      <c r="L102" s="143">
        <v>1</v>
      </c>
      <c r="M102" s="143">
        <v>5</v>
      </c>
      <c r="N102" s="143">
        <v>1</v>
      </c>
      <c r="O102" s="143">
        <v>2</v>
      </c>
      <c r="P102" s="143">
        <v>0</v>
      </c>
      <c r="Q102" s="143">
        <v>1</v>
      </c>
      <c r="R102" s="143">
        <v>3</v>
      </c>
      <c r="S102" s="143">
        <v>1</v>
      </c>
      <c r="T102" s="143">
        <v>3</v>
      </c>
      <c r="U102" s="143">
        <v>-1</v>
      </c>
      <c r="V102" s="143">
        <v>1</v>
      </c>
      <c r="W102" s="143">
        <v>1</v>
      </c>
    </row>
    <row r="103" spans="1:23">
      <c r="A103" s="143" t="s">
        <v>159</v>
      </c>
      <c r="B103" s="143">
        <v>6</v>
      </c>
      <c r="C103" s="143">
        <v>0</v>
      </c>
      <c r="D103" s="143">
        <v>2</v>
      </c>
      <c r="E103" s="143">
        <v>6</v>
      </c>
      <c r="F103" s="143">
        <v>-7</v>
      </c>
      <c r="G103" s="143">
        <v>8</v>
      </c>
      <c r="H103" s="143">
        <v>4</v>
      </c>
      <c r="I103" s="143">
        <v>2</v>
      </c>
      <c r="J103" s="143">
        <v>0</v>
      </c>
      <c r="K103" s="143">
        <v>-4</v>
      </c>
      <c r="L103" s="143">
        <v>0</v>
      </c>
      <c r="M103" s="143">
        <v>-6</v>
      </c>
      <c r="N103" s="143">
        <v>2</v>
      </c>
      <c r="O103" s="143">
        <v>3</v>
      </c>
      <c r="P103" s="143">
        <v>0</v>
      </c>
      <c r="Q103" s="143">
        <v>0</v>
      </c>
      <c r="R103" s="143">
        <v>2</v>
      </c>
      <c r="S103" s="143">
        <v>6</v>
      </c>
      <c r="T103" s="143">
        <v>-1</v>
      </c>
      <c r="U103" s="143">
        <v>4</v>
      </c>
      <c r="V103" s="143">
        <v>-2</v>
      </c>
      <c r="W103" s="143">
        <v>5</v>
      </c>
    </row>
    <row r="104" spans="1:23">
      <c r="A104" s="143" t="s">
        <v>41</v>
      </c>
      <c r="B104" s="143">
        <v>2</v>
      </c>
      <c r="C104" s="143">
        <v>2</v>
      </c>
      <c r="D104" s="143">
        <v>-2</v>
      </c>
      <c r="E104" s="143">
        <v>-2</v>
      </c>
      <c r="F104" s="143">
        <v>0</v>
      </c>
      <c r="G104" s="143">
        <v>5</v>
      </c>
      <c r="H104" s="143">
        <v>1</v>
      </c>
      <c r="I104" s="143">
        <v>-3</v>
      </c>
      <c r="J104" s="143">
        <v>0</v>
      </c>
      <c r="K104" s="143">
        <v>1</v>
      </c>
      <c r="L104" s="143">
        <v>0</v>
      </c>
      <c r="M104" s="143">
        <v>2</v>
      </c>
      <c r="N104" s="143">
        <v>0</v>
      </c>
      <c r="O104" s="143">
        <v>2</v>
      </c>
      <c r="P104" s="143">
        <v>0</v>
      </c>
      <c r="Q104" s="143">
        <v>1</v>
      </c>
      <c r="R104" s="143">
        <v>-1</v>
      </c>
      <c r="S104" s="143">
        <v>-1</v>
      </c>
      <c r="T104" s="143">
        <v>5</v>
      </c>
      <c r="U104" s="143">
        <v>0</v>
      </c>
      <c r="V104" s="143">
        <v>-1</v>
      </c>
      <c r="W104" s="143">
        <v>3</v>
      </c>
    </row>
    <row r="105" spans="1:23">
      <c r="A105" s="143" t="s">
        <v>169</v>
      </c>
      <c r="B105" s="143">
        <v>5</v>
      </c>
      <c r="C105" s="143">
        <v>-4</v>
      </c>
      <c r="D105" s="143">
        <v>-5</v>
      </c>
      <c r="E105" s="143">
        <v>6</v>
      </c>
      <c r="F105" s="143">
        <v>-5</v>
      </c>
      <c r="G105" s="143">
        <v>0</v>
      </c>
      <c r="H105" s="143">
        <v>5</v>
      </c>
      <c r="I105" s="143">
        <v>2</v>
      </c>
      <c r="J105" s="143">
        <v>5</v>
      </c>
      <c r="K105" s="143">
        <v>-3</v>
      </c>
      <c r="L105" s="143">
        <v>5</v>
      </c>
      <c r="M105" s="143">
        <v>0</v>
      </c>
      <c r="N105" s="143">
        <v>8</v>
      </c>
      <c r="O105" s="143">
        <v>0</v>
      </c>
      <c r="P105" s="143">
        <v>0</v>
      </c>
      <c r="Q105" s="143">
        <v>3</v>
      </c>
      <c r="R105" s="143">
        <v>8</v>
      </c>
      <c r="S105" s="143">
        <v>3</v>
      </c>
      <c r="T105" s="143">
        <v>-6</v>
      </c>
      <c r="U105" s="143">
        <v>3</v>
      </c>
      <c r="V105" s="143">
        <v>-4</v>
      </c>
      <c r="W105" s="143">
        <v>2</v>
      </c>
    </row>
    <row r="106" spans="1:23">
      <c r="A106" s="143" t="s">
        <v>180</v>
      </c>
      <c r="B106" s="143">
        <v>4</v>
      </c>
      <c r="C106" s="143">
        <v>6</v>
      </c>
      <c r="D106" s="143">
        <v>3</v>
      </c>
      <c r="E106" s="143">
        <v>2</v>
      </c>
      <c r="F106" s="143">
        <v>-3</v>
      </c>
      <c r="G106" s="143">
        <v>-3</v>
      </c>
      <c r="H106" s="143">
        <v>1</v>
      </c>
      <c r="I106" s="143">
        <v>4</v>
      </c>
      <c r="J106" s="143">
        <v>1</v>
      </c>
      <c r="K106" s="143">
        <v>-1</v>
      </c>
      <c r="L106" s="143">
        <v>1</v>
      </c>
      <c r="M106" s="143">
        <v>3</v>
      </c>
      <c r="N106" s="143">
        <v>0</v>
      </c>
      <c r="O106" s="143">
        <v>3</v>
      </c>
      <c r="P106" s="143">
        <v>0</v>
      </c>
      <c r="Q106" s="143">
        <v>2</v>
      </c>
      <c r="R106" s="143">
        <v>3</v>
      </c>
      <c r="S106" s="143">
        <v>-2</v>
      </c>
      <c r="T106" s="143">
        <v>-3</v>
      </c>
      <c r="U106" s="143">
        <v>1</v>
      </c>
      <c r="V106" s="143">
        <v>-1</v>
      </c>
      <c r="W106" s="143">
        <v>5</v>
      </c>
    </row>
    <row r="107" spans="1:23">
      <c r="A107" s="143" t="s">
        <v>156</v>
      </c>
      <c r="B107" s="143">
        <v>4</v>
      </c>
      <c r="C107" s="143">
        <v>0</v>
      </c>
      <c r="D107" s="143">
        <v>-3</v>
      </c>
      <c r="E107" s="143">
        <v>6</v>
      </c>
      <c r="F107" s="143">
        <v>0</v>
      </c>
      <c r="G107" s="143">
        <v>-4</v>
      </c>
      <c r="H107" s="143">
        <v>1</v>
      </c>
      <c r="I107" s="143">
        <v>3</v>
      </c>
      <c r="J107" s="143">
        <v>3</v>
      </c>
      <c r="K107" s="143">
        <v>-4</v>
      </c>
      <c r="L107" s="143">
        <v>4</v>
      </c>
      <c r="M107" s="143">
        <v>7</v>
      </c>
      <c r="N107" s="143">
        <v>3</v>
      </c>
      <c r="O107" s="143">
        <v>0</v>
      </c>
      <c r="P107" s="143">
        <v>0</v>
      </c>
      <c r="Q107" s="143">
        <v>4</v>
      </c>
      <c r="R107" s="143">
        <v>4</v>
      </c>
      <c r="S107" s="143">
        <v>-5</v>
      </c>
      <c r="T107" s="143">
        <v>1</v>
      </c>
      <c r="U107" s="143">
        <v>7</v>
      </c>
      <c r="V107" s="143">
        <v>-2</v>
      </c>
      <c r="W107" s="143">
        <v>2</v>
      </c>
    </row>
    <row r="108" spans="1:23">
      <c r="A108" s="143" t="s">
        <v>50</v>
      </c>
      <c r="B108" s="143">
        <v>5</v>
      </c>
      <c r="C108" s="143">
        <v>0</v>
      </c>
      <c r="D108" s="143">
        <v>-3</v>
      </c>
      <c r="E108" s="143">
        <v>8</v>
      </c>
      <c r="F108" s="143">
        <v>-7</v>
      </c>
      <c r="G108" s="143">
        <v>7</v>
      </c>
      <c r="H108" s="143">
        <v>6</v>
      </c>
      <c r="I108" s="143">
        <v>3</v>
      </c>
      <c r="J108" s="143">
        <v>6</v>
      </c>
      <c r="K108" s="143">
        <v>-4</v>
      </c>
      <c r="L108" s="143">
        <v>-1</v>
      </c>
      <c r="M108" s="143">
        <v>-1</v>
      </c>
      <c r="N108" s="143">
        <v>7</v>
      </c>
      <c r="O108" s="143">
        <v>-3</v>
      </c>
      <c r="P108" s="143">
        <v>0</v>
      </c>
      <c r="Q108" s="143">
        <v>3</v>
      </c>
      <c r="R108" s="143">
        <v>5</v>
      </c>
      <c r="S108" s="143">
        <v>3</v>
      </c>
      <c r="T108" s="143">
        <v>-2</v>
      </c>
      <c r="U108" s="143">
        <v>3</v>
      </c>
      <c r="V108" s="143">
        <v>-6</v>
      </c>
      <c r="W108" s="143">
        <v>0</v>
      </c>
    </row>
    <row r="109" spans="1:23">
      <c r="A109" s="143" t="s">
        <v>207</v>
      </c>
      <c r="B109" s="143">
        <v>2</v>
      </c>
      <c r="C109" s="143">
        <v>2</v>
      </c>
      <c r="D109" s="143">
        <v>-2</v>
      </c>
      <c r="E109" s="143">
        <v>-2</v>
      </c>
      <c r="F109" s="143">
        <v>0</v>
      </c>
      <c r="G109" s="143">
        <v>5</v>
      </c>
      <c r="H109" s="143">
        <v>1</v>
      </c>
      <c r="I109" s="143">
        <v>-3</v>
      </c>
      <c r="J109" s="143">
        <v>0</v>
      </c>
      <c r="K109" s="143">
        <v>1</v>
      </c>
      <c r="L109" s="143">
        <v>0</v>
      </c>
      <c r="M109" s="143">
        <v>2</v>
      </c>
      <c r="N109" s="143">
        <v>-1</v>
      </c>
      <c r="O109" s="143">
        <v>2</v>
      </c>
      <c r="P109" s="143">
        <v>0</v>
      </c>
      <c r="Q109" s="143">
        <v>1</v>
      </c>
      <c r="R109" s="143">
        <v>-1</v>
      </c>
      <c r="S109" s="143">
        <v>-1</v>
      </c>
      <c r="T109" s="143">
        <v>5</v>
      </c>
      <c r="U109" s="143">
        <v>0</v>
      </c>
      <c r="V109" s="143">
        <v>-1</v>
      </c>
      <c r="W109" s="143">
        <v>3</v>
      </c>
    </row>
    <row r="110" spans="1:23">
      <c r="A110" s="143" t="s">
        <v>166</v>
      </c>
      <c r="B110" s="143">
        <v>2</v>
      </c>
      <c r="C110" s="143">
        <v>2</v>
      </c>
      <c r="D110" s="143">
        <v>-2</v>
      </c>
      <c r="E110" s="143">
        <v>-2</v>
      </c>
      <c r="F110" s="143">
        <v>0</v>
      </c>
      <c r="G110" s="143">
        <v>0</v>
      </c>
      <c r="H110" s="143">
        <v>1</v>
      </c>
      <c r="I110" s="143">
        <v>-3</v>
      </c>
      <c r="J110" s="143">
        <v>0</v>
      </c>
      <c r="K110" s="143">
        <v>1</v>
      </c>
      <c r="L110" s="143">
        <v>0</v>
      </c>
      <c r="M110" s="143">
        <v>2</v>
      </c>
      <c r="N110" s="143">
        <v>-1</v>
      </c>
      <c r="O110" s="143">
        <v>2</v>
      </c>
      <c r="P110" s="143">
        <v>0</v>
      </c>
      <c r="Q110" s="143">
        <v>1</v>
      </c>
      <c r="R110" s="143">
        <v>-1</v>
      </c>
      <c r="S110" s="143">
        <v>-1</v>
      </c>
      <c r="T110" s="143">
        <v>5</v>
      </c>
      <c r="U110" s="143">
        <v>0</v>
      </c>
      <c r="V110" s="143">
        <v>0</v>
      </c>
      <c r="W110" s="143">
        <v>3</v>
      </c>
    </row>
    <row r="111" spans="1:23">
      <c r="A111" s="143" t="s">
        <v>102</v>
      </c>
      <c r="B111" s="143">
        <v>2</v>
      </c>
      <c r="C111" s="143">
        <v>2</v>
      </c>
      <c r="D111" s="143">
        <v>-2</v>
      </c>
      <c r="E111" s="143">
        <v>-2</v>
      </c>
      <c r="F111" s="143">
        <v>1</v>
      </c>
      <c r="G111" s="143">
        <v>5</v>
      </c>
      <c r="H111" s="143">
        <v>1</v>
      </c>
      <c r="I111" s="143">
        <v>-3</v>
      </c>
      <c r="J111" s="143">
        <v>0</v>
      </c>
      <c r="K111" s="143">
        <v>1</v>
      </c>
      <c r="L111" s="143">
        <v>0</v>
      </c>
      <c r="M111" s="143">
        <v>2</v>
      </c>
      <c r="N111" s="143">
        <v>-1</v>
      </c>
      <c r="O111" s="143">
        <v>2</v>
      </c>
      <c r="P111" s="143">
        <v>0</v>
      </c>
      <c r="Q111" s="143">
        <v>1</v>
      </c>
      <c r="R111" s="143">
        <v>-1</v>
      </c>
      <c r="S111" s="143">
        <v>-1</v>
      </c>
      <c r="T111" s="143">
        <v>5</v>
      </c>
      <c r="U111" s="143">
        <v>0</v>
      </c>
      <c r="V111" s="143">
        <v>-1</v>
      </c>
      <c r="W111" s="143">
        <v>3</v>
      </c>
    </row>
    <row r="112" spans="1:23">
      <c r="A112" s="143" t="s">
        <v>52</v>
      </c>
      <c r="B112" s="143">
        <v>2</v>
      </c>
      <c r="C112" s="143">
        <v>0</v>
      </c>
      <c r="D112" s="143">
        <v>-1</v>
      </c>
      <c r="E112" s="143">
        <v>3</v>
      </c>
      <c r="F112" s="143">
        <v>2</v>
      </c>
      <c r="G112" s="143">
        <v>2</v>
      </c>
      <c r="H112" s="143">
        <v>2</v>
      </c>
      <c r="I112" s="143">
        <v>1</v>
      </c>
      <c r="J112" s="143">
        <v>2</v>
      </c>
      <c r="K112" s="143">
        <v>0</v>
      </c>
      <c r="L112" s="143">
        <v>2</v>
      </c>
      <c r="M112" s="143">
        <v>5</v>
      </c>
      <c r="N112" s="143">
        <v>3</v>
      </c>
      <c r="O112" s="143">
        <v>3</v>
      </c>
      <c r="P112" s="143">
        <v>0</v>
      </c>
      <c r="Q112" s="143">
        <v>4</v>
      </c>
      <c r="R112" s="143">
        <v>1</v>
      </c>
      <c r="S112" s="143">
        <v>-2</v>
      </c>
      <c r="T112" s="143">
        <v>1</v>
      </c>
      <c r="U112" s="143">
        <v>3</v>
      </c>
      <c r="V112" s="143">
        <v>-4</v>
      </c>
      <c r="W112" s="143">
        <v>0</v>
      </c>
    </row>
    <row r="113" spans="1:23">
      <c r="A113" s="143" t="s">
        <v>196</v>
      </c>
      <c r="B113" s="143">
        <v>6</v>
      </c>
      <c r="C113" s="143">
        <v>0</v>
      </c>
      <c r="D113" s="143">
        <v>2</v>
      </c>
      <c r="E113" s="143">
        <v>6</v>
      </c>
      <c r="F113" s="143">
        <v>-7</v>
      </c>
      <c r="G113" s="143">
        <v>8</v>
      </c>
      <c r="H113" s="143">
        <v>4</v>
      </c>
      <c r="I113" s="143">
        <v>2</v>
      </c>
      <c r="J113" s="143">
        <v>0</v>
      </c>
      <c r="K113" s="143">
        <v>-4</v>
      </c>
      <c r="L113" s="143">
        <v>0</v>
      </c>
      <c r="M113" s="143">
        <v>-6</v>
      </c>
      <c r="N113" s="143">
        <v>2</v>
      </c>
      <c r="O113" s="143">
        <v>3</v>
      </c>
      <c r="P113" s="143">
        <v>0</v>
      </c>
      <c r="Q113" s="143">
        <v>0</v>
      </c>
      <c r="R113" s="143">
        <v>2</v>
      </c>
      <c r="S113" s="143">
        <v>6</v>
      </c>
      <c r="T113" s="143">
        <v>-1</v>
      </c>
      <c r="U113" s="143">
        <v>4</v>
      </c>
      <c r="V113" s="143">
        <v>-2</v>
      </c>
      <c r="W113" s="143">
        <v>5</v>
      </c>
    </row>
    <row r="114" spans="1:23">
      <c r="A114" s="143" t="s">
        <v>116</v>
      </c>
      <c r="B114" s="143">
        <v>5</v>
      </c>
      <c r="C114" s="143">
        <v>-4</v>
      </c>
      <c r="D114" s="143">
        <v>-5</v>
      </c>
      <c r="E114" s="143">
        <v>6</v>
      </c>
      <c r="F114" s="143">
        <v>-5</v>
      </c>
      <c r="G114" s="143">
        <v>0</v>
      </c>
      <c r="H114" s="143">
        <v>5</v>
      </c>
      <c r="I114" s="143">
        <v>2</v>
      </c>
      <c r="J114" s="143">
        <v>5</v>
      </c>
      <c r="K114" s="143">
        <v>-3</v>
      </c>
      <c r="L114" s="143">
        <v>5</v>
      </c>
      <c r="M114" s="143">
        <v>0</v>
      </c>
      <c r="N114" s="143">
        <v>8</v>
      </c>
      <c r="O114" s="143">
        <v>0</v>
      </c>
      <c r="P114" s="143">
        <v>0</v>
      </c>
      <c r="Q114" s="143">
        <v>3</v>
      </c>
      <c r="R114" s="143">
        <v>8</v>
      </c>
      <c r="S114" s="143">
        <v>3</v>
      </c>
      <c r="T114" s="143">
        <v>-6</v>
      </c>
      <c r="U114" s="143">
        <v>3</v>
      </c>
      <c r="V114" s="143">
        <v>-4</v>
      </c>
      <c r="W114" s="143">
        <v>2</v>
      </c>
    </row>
    <row r="115" spans="1:23">
      <c r="A115" s="143" t="s">
        <v>190</v>
      </c>
      <c r="B115" s="143">
        <v>0</v>
      </c>
      <c r="C115" s="143">
        <v>5</v>
      </c>
      <c r="D115" s="143">
        <v>-2</v>
      </c>
      <c r="E115" s="143">
        <v>-2</v>
      </c>
      <c r="F115" s="143">
        <v>-2</v>
      </c>
      <c r="G115" s="143">
        <v>6</v>
      </c>
      <c r="H115" s="143">
        <v>3</v>
      </c>
      <c r="I115" s="143">
        <v>0</v>
      </c>
      <c r="J115" s="143">
        <v>2</v>
      </c>
      <c r="K115" s="143">
        <v>1</v>
      </c>
      <c r="L115" s="143">
        <v>1</v>
      </c>
      <c r="M115" s="143">
        <v>5</v>
      </c>
      <c r="N115" s="143">
        <v>1</v>
      </c>
      <c r="O115" s="143">
        <v>2</v>
      </c>
      <c r="P115" s="143">
        <v>0</v>
      </c>
      <c r="Q115" s="143">
        <v>1</v>
      </c>
      <c r="R115" s="143">
        <v>3</v>
      </c>
      <c r="S115" s="143">
        <v>1</v>
      </c>
      <c r="T115" s="143">
        <v>3</v>
      </c>
      <c r="U115" s="143">
        <v>-1</v>
      </c>
      <c r="V115" s="143">
        <v>1</v>
      </c>
      <c r="W115" s="143">
        <v>1</v>
      </c>
    </row>
    <row r="116" spans="1:23">
      <c r="A116" s="143" t="s">
        <v>193</v>
      </c>
      <c r="B116" s="143">
        <v>3</v>
      </c>
      <c r="C116" s="143">
        <v>3</v>
      </c>
      <c r="D116" s="143">
        <v>5</v>
      </c>
      <c r="E116" s="143">
        <v>3</v>
      </c>
      <c r="F116" s="143">
        <v>-5</v>
      </c>
      <c r="G116" s="143">
        <v>3</v>
      </c>
      <c r="H116" s="143">
        <v>1</v>
      </c>
      <c r="I116" s="143">
        <v>2</v>
      </c>
      <c r="J116" s="143">
        <v>1</v>
      </c>
      <c r="K116" s="143">
        <v>-3</v>
      </c>
      <c r="L116" s="143">
        <v>-2</v>
      </c>
      <c r="M116" s="143">
        <v>-3</v>
      </c>
      <c r="N116" s="143">
        <v>-2</v>
      </c>
      <c r="O116" s="143">
        <v>3</v>
      </c>
      <c r="P116" s="143">
        <v>0</v>
      </c>
      <c r="Q116" s="143">
        <v>1</v>
      </c>
      <c r="R116" s="143">
        <v>-3</v>
      </c>
      <c r="S116" s="143">
        <v>3</v>
      </c>
      <c r="T116" s="143">
        <v>2</v>
      </c>
      <c r="U116" s="143">
        <v>4</v>
      </c>
      <c r="V116" s="143">
        <v>1</v>
      </c>
      <c r="W116" s="143">
        <v>6</v>
      </c>
    </row>
    <row r="117" spans="1:23">
      <c r="A117" s="143" t="s">
        <v>117</v>
      </c>
      <c r="B117" s="143">
        <v>2</v>
      </c>
      <c r="C117" s="143">
        <v>6</v>
      </c>
      <c r="D117" s="143">
        <v>5</v>
      </c>
      <c r="E117" s="143">
        <v>-1</v>
      </c>
      <c r="F117" s="143">
        <v>-2</v>
      </c>
      <c r="G117" s="143">
        <v>3</v>
      </c>
      <c r="H117" s="143">
        <v>2</v>
      </c>
      <c r="I117" s="143">
        <v>2</v>
      </c>
      <c r="J117" s="143">
        <v>0</v>
      </c>
      <c r="K117" s="143">
        <v>3</v>
      </c>
      <c r="L117" s="143">
        <v>-1</v>
      </c>
      <c r="M117" s="143">
        <v>1</v>
      </c>
      <c r="N117" s="143">
        <v>0</v>
      </c>
      <c r="O117" s="143">
        <v>6</v>
      </c>
      <c r="P117" s="143">
        <v>0</v>
      </c>
      <c r="Q117" s="143">
        <v>2</v>
      </c>
      <c r="R117" s="143">
        <v>0</v>
      </c>
      <c r="S117" s="143">
        <v>1</v>
      </c>
      <c r="T117" s="143">
        <v>-3</v>
      </c>
      <c r="U117" s="143">
        <v>-3</v>
      </c>
      <c r="V117" s="143">
        <v>-3</v>
      </c>
      <c r="W117" s="143">
        <v>3</v>
      </c>
    </row>
    <row r="118" spans="1:23">
      <c r="A118" s="143" t="s">
        <v>183</v>
      </c>
      <c r="B118" s="143">
        <v>5</v>
      </c>
      <c r="C118" s="143">
        <v>4</v>
      </c>
      <c r="D118" s="143">
        <v>2</v>
      </c>
      <c r="E118" s="143">
        <v>8</v>
      </c>
      <c r="F118" s="143">
        <v>-8</v>
      </c>
      <c r="G118" s="143">
        <v>1</v>
      </c>
      <c r="H118" s="143">
        <v>5</v>
      </c>
      <c r="I118" s="143">
        <v>4</v>
      </c>
      <c r="J118" s="143">
        <v>3</v>
      </c>
      <c r="K118" s="143">
        <v>0</v>
      </c>
      <c r="L118" s="143">
        <v>-1</v>
      </c>
      <c r="M118" s="143">
        <v>5</v>
      </c>
      <c r="N118" s="143">
        <v>3</v>
      </c>
      <c r="O118" s="143">
        <v>-2</v>
      </c>
      <c r="P118" s="143">
        <v>0</v>
      </c>
      <c r="Q118" s="143">
        <v>5</v>
      </c>
      <c r="R118" s="143">
        <v>1</v>
      </c>
      <c r="S118" s="143">
        <v>0</v>
      </c>
      <c r="T118" s="143">
        <v>-2</v>
      </c>
      <c r="U118" s="143">
        <v>3</v>
      </c>
      <c r="V118" s="143">
        <v>-6</v>
      </c>
      <c r="W118" s="143">
        <v>0</v>
      </c>
    </row>
    <row r="119" spans="1:23">
      <c r="A119" s="143" t="s">
        <v>152</v>
      </c>
      <c r="B119" s="143">
        <v>1</v>
      </c>
      <c r="C119" s="143">
        <v>0</v>
      </c>
      <c r="D119" s="143">
        <v>-3</v>
      </c>
      <c r="E119" s="143">
        <v>1</v>
      </c>
      <c r="F119" s="143">
        <v>-4</v>
      </c>
      <c r="G119" s="143">
        <v>8</v>
      </c>
      <c r="H119" s="143">
        <v>6</v>
      </c>
      <c r="I119" s="143">
        <v>3</v>
      </c>
      <c r="J119" s="143">
        <v>5</v>
      </c>
      <c r="K119" s="143">
        <v>-1</v>
      </c>
      <c r="L119" s="143">
        <v>3</v>
      </c>
      <c r="M119" s="143">
        <v>0</v>
      </c>
      <c r="N119" s="143">
        <v>7</v>
      </c>
      <c r="O119" s="143">
        <v>-2</v>
      </c>
      <c r="P119" s="143">
        <v>0</v>
      </c>
      <c r="Q119" s="143">
        <v>1</v>
      </c>
      <c r="R119" s="143">
        <v>9</v>
      </c>
      <c r="S119" s="143">
        <v>5</v>
      </c>
      <c r="T119" s="143">
        <v>-3</v>
      </c>
      <c r="U119" s="143">
        <v>-1</v>
      </c>
      <c r="V119" s="143">
        <v>-1</v>
      </c>
      <c r="W119" s="143">
        <v>1</v>
      </c>
    </row>
    <row r="120" spans="1:23">
      <c r="A120" s="143" t="s">
        <v>178</v>
      </c>
      <c r="B120" s="143">
        <v>3</v>
      </c>
      <c r="C120" s="143">
        <v>0</v>
      </c>
      <c r="D120" s="143">
        <v>-3</v>
      </c>
      <c r="E120" s="143">
        <v>3</v>
      </c>
      <c r="F120" s="143">
        <v>1</v>
      </c>
      <c r="G120" s="143">
        <v>8</v>
      </c>
      <c r="H120" s="143">
        <v>5</v>
      </c>
      <c r="I120" s="143">
        <v>0</v>
      </c>
      <c r="J120" s="143">
        <v>3</v>
      </c>
      <c r="K120" s="143">
        <v>2</v>
      </c>
      <c r="L120" s="143">
        <v>2</v>
      </c>
      <c r="M120" s="143">
        <v>-3</v>
      </c>
      <c r="N120" s="143">
        <v>5</v>
      </c>
      <c r="O120" s="143">
        <v>1</v>
      </c>
      <c r="P120" s="143">
        <v>-1</v>
      </c>
      <c r="Q120" s="143">
        <v>2</v>
      </c>
      <c r="R120" s="143">
        <v>3</v>
      </c>
      <c r="S120" s="143">
        <v>3</v>
      </c>
      <c r="T120" s="143">
        <v>-3</v>
      </c>
      <c r="U120" s="143">
        <v>0</v>
      </c>
      <c r="V120" s="143">
        <v>-5</v>
      </c>
      <c r="W120" s="143">
        <v>0</v>
      </c>
    </row>
    <row r="121" spans="1:23">
      <c r="A121" s="143" t="s">
        <v>194</v>
      </c>
      <c r="B121" s="143">
        <v>3</v>
      </c>
      <c r="C121" s="143">
        <v>0</v>
      </c>
      <c r="D121" s="143">
        <v>-3</v>
      </c>
      <c r="E121" s="143">
        <v>3</v>
      </c>
      <c r="F121" s="143">
        <v>1</v>
      </c>
      <c r="G121" s="143">
        <v>8</v>
      </c>
      <c r="H121" s="143">
        <v>5</v>
      </c>
      <c r="I121" s="143">
        <v>0</v>
      </c>
      <c r="J121" s="143">
        <v>3</v>
      </c>
      <c r="K121" s="143">
        <v>2</v>
      </c>
      <c r="L121" s="143">
        <v>2</v>
      </c>
      <c r="M121" s="143">
        <v>-3</v>
      </c>
      <c r="N121" s="143">
        <v>-1</v>
      </c>
      <c r="O121" s="143">
        <v>1</v>
      </c>
      <c r="P121" s="143">
        <v>-1</v>
      </c>
      <c r="Q121" s="143">
        <v>2</v>
      </c>
      <c r="R121" s="143">
        <v>5</v>
      </c>
      <c r="S121" s="143">
        <v>3</v>
      </c>
      <c r="T121" s="143">
        <v>-3</v>
      </c>
      <c r="U121" s="143">
        <v>0</v>
      </c>
      <c r="V121" s="143">
        <v>-5</v>
      </c>
      <c r="W121" s="143">
        <v>0</v>
      </c>
    </row>
    <row r="122" spans="1:23">
      <c r="A122" s="143" t="s">
        <v>79</v>
      </c>
      <c r="B122" s="143">
        <v>3</v>
      </c>
      <c r="C122" s="143">
        <v>0</v>
      </c>
      <c r="D122" s="143">
        <v>-3</v>
      </c>
      <c r="E122" s="143">
        <v>3</v>
      </c>
      <c r="F122" s="143">
        <v>1</v>
      </c>
      <c r="G122" s="143">
        <v>8</v>
      </c>
      <c r="H122" s="143">
        <v>5</v>
      </c>
      <c r="I122" s="143">
        <v>0</v>
      </c>
      <c r="J122" s="143">
        <v>3</v>
      </c>
      <c r="K122" s="143">
        <v>2</v>
      </c>
      <c r="L122" s="143">
        <v>2</v>
      </c>
      <c r="M122" s="143">
        <v>-3</v>
      </c>
      <c r="N122" s="143">
        <v>5</v>
      </c>
      <c r="O122" s="143">
        <v>1</v>
      </c>
      <c r="P122" s="143">
        <v>-1</v>
      </c>
      <c r="Q122" s="143">
        <v>2</v>
      </c>
      <c r="R122" s="143">
        <v>5</v>
      </c>
      <c r="S122" s="143">
        <v>3</v>
      </c>
      <c r="T122" s="143">
        <v>-3</v>
      </c>
      <c r="U122" s="143">
        <v>0</v>
      </c>
      <c r="V122" s="143">
        <v>-5</v>
      </c>
      <c r="W122" s="143">
        <v>0</v>
      </c>
    </row>
    <row r="123" spans="1:23">
      <c r="A123" s="143" t="s">
        <v>311</v>
      </c>
      <c r="B123" s="143">
        <v>3</v>
      </c>
      <c r="C123" s="143">
        <v>0</v>
      </c>
      <c r="D123" s="143">
        <v>-3</v>
      </c>
      <c r="E123" s="143">
        <v>3</v>
      </c>
      <c r="F123" s="143">
        <v>1</v>
      </c>
      <c r="G123" s="143">
        <v>8</v>
      </c>
      <c r="H123" s="143">
        <v>5</v>
      </c>
      <c r="I123" s="143">
        <v>0</v>
      </c>
      <c r="J123" s="143">
        <v>3</v>
      </c>
      <c r="K123" s="143">
        <v>2</v>
      </c>
      <c r="L123" s="143">
        <v>2</v>
      </c>
      <c r="M123" s="143">
        <v>-3</v>
      </c>
      <c r="N123" s="143">
        <v>5</v>
      </c>
      <c r="O123" s="143">
        <v>1</v>
      </c>
      <c r="P123" s="143">
        <v>-1</v>
      </c>
      <c r="Q123" s="143">
        <v>2</v>
      </c>
      <c r="R123" s="143">
        <v>5</v>
      </c>
      <c r="S123" s="143">
        <v>3</v>
      </c>
      <c r="T123" s="143">
        <v>-3</v>
      </c>
      <c r="U123" s="143">
        <v>0</v>
      </c>
      <c r="V123" s="143">
        <v>-5</v>
      </c>
      <c r="W123" s="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31</vt:i4>
      </vt:variant>
    </vt:vector>
  </HeadingPairs>
  <TitlesOfParts>
    <vt:vector size="45" baseType="lpstr">
      <vt:lpstr>sheet1</vt:lpstr>
      <vt:lpstr>catalysts</vt:lpstr>
      <vt:lpstr>calculator</vt:lpstr>
      <vt:lpstr>searchTable</vt:lpstr>
      <vt:lpstr>veryBigTable</vt:lpstr>
      <vt:lpstr>guildWeeklies</vt:lpstr>
      <vt:lpstr>changelog</vt:lpstr>
      <vt:lpstr>catalystData</vt:lpstr>
      <vt:lpstr>DontTouchThis</vt:lpstr>
      <vt:lpstr>damageCalc</vt:lpstr>
      <vt:lpstr>skillData</vt:lpstr>
      <vt:lpstr>search</vt:lpstr>
      <vt:lpstr>derp</vt:lpstr>
      <vt:lpstr>derp2</vt:lpstr>
      <vt:lpstr>atkRatio</vt:lpstr>
      <vt:lpstr>atkStat</vt:lpstr>
      <vt:lpstr>catalystDataHeroList</vt:lpstr>
      <vt:lpstr>catalystDataZodiacList</vt:lpstr>
      <vt:lpstr>ChatHeroList</vt:lpstr>
      <vt:lpstr>ChatList</vt:lpstr>
      <vt:lpstr>Chats</vt:lpstr>
      <vt:lpstr>Conflict</vt:lpstr>
      <vt:lpstr>crit</vt:lpstr>
      <vt:lpstr>critDMG</vt:lpstr>
      <vt:lpstr>crushing</vt:lpstr>
      <vt:lpstr>defBroken</vt:lpstr>
      <vt:lpstr>defStat</vt:lpstr>
      <vt:lpstr>element</vt:lpstr>
      <vt:lpstr>elementBonus</vt:lpstr>
      <vt:lpstr>enemyDEF</vt:lpstr>
      <vt:lpstr>enhancement</vt:lpstr>
      <vt:lpstr>listOfCatalyst</vt:lpstr>
      <vt:lpstr>maxHPstat</vt:lpstr>
      <vt:lpstr>miss</vt:lpstr>
      <vt:lpstr>normal</vt:lpstr>
      <vt:lpstr>otherScaling</vt:lpstr>
      <vt:lpstr>scaling</vt:lpstr>
      <vt:lpstr>spdStat</vt:lpstr>
      <vt:lpstr>Team</vt:lpstr>
      <vt:lpstr>TopThree</vt:lpstr>
      <vt:lpstr>Total</vt:lpstr>
      <vt:lpstr>VeryBigTable</vt:lpstr>
      <vt:lpstr>VeryBigTableChatRow</vt:lpstr>
      <vt:lpstr>VeryBigTableHeroes</vt:lpstr>
      <vt:lpstr>Zodiac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keary chang</dc:creator>
  <cp:lastModifiedBy>keary chang</cp:lastModifiedBy>
  <dcterms:created xsi:type="dcterms:W3CDTF">2019-02-24T04:34:07Z</dcterms:created>
  <dcterms:modified xsi:type="dcterms:W3CDTF">2019-02-24T04:34:07Z</dcterms:modified>
</cp:coreProperties>
</file>