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thomaskarbowiak/Desktop/"/>
    </mc:Choice>
  </mc:AlternateContent>
  <xr:revisionPtr revIDLastSave="0" documentId="13_ncr:1_{7894259D-5EB1-7D45-B677-E2E0B897BC8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aw_Data" sheetId="1" r:id="rId1"/>
    <sheet name="Chart1" sheetId="5" r:id="rId2"/>
    <sheet name="Charts" sheetId="2" r:id="rId3"/>
    <sheet name="Tables" sheetId="3" r:id="rId4"/>
    <sheet name="Pivot" sheetId="4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D4" i="3"/>
  <c r="C4" i="3"/>
  <c r="B4" i="3"/>
  <c r="B5" i="3" s="1"/>
  <c r="D3" i="3"/>
  <c r="C3" i="3"/>
  <c r="B9" i="2"/>
  <c r="B8" i="2"/>
  <c r="J3" i="2"/>
  <c r="I3" i="2"/>
  <c r="H3" i="2"/>
  <c r="F3" i="2"/>
  <c r="E3" i="2"/>
  <c r="D3" i="2"/>
  <c r="G3" i="2" l="1"/>
  <c r="D5" i="3"/>
  <c r="C5" i="3"/>
  <c r="B6" i="3"/>
  <c r="B7" i="3" l="1"/>
  <c r="D6" i="3"/>
  <c r="C6" i="3"/>
  <c r="B8" i="3" l="1"/>
  <c r="D7" i="3"/>
  <c r="C7" i="3"/>
  <c r="C8" i="3" l="1"/>
  <c r="B9" i="3"/>
  <c r="D8" i="3"/>
  <c r="B10" i="3" l="1"/>
  <c r="D9" i="3"/>
  <c r="C9" i="3"/>
  <c r="B11" i="3" l="1"/>
  <c r="D10" i="3"/>
  <c r="C10" i="3"/>
  <c r="B12" i="3" l="1"/>
  <c r="D11" i="3"/>
  <c r="C11" i="3"/>
  <c r="B13" i="3" l="1"/>
  <c r="D12" i="3"/>
  <c r="C12" i="3"/>
  <c r="D13" i="3" l="1"/>
  <c r="C13" i="3"/>
  <c r="B14" i="3"/>
  <c r="B15" i="3" l="1"/>
  <c r="D14" i="3"/>
  <c r="C14" i="3"/>
  <c r="B16" i="3" l="1"/>
  <c r="D15" i="3"/>
  <c r="C15" i="3"/>
  <c r="C16" i="3" l="1"/>
  <c r="B17" i="3"/>
  <c r="D16" i="3"/>
  <c r="B18" i="3" l="1"/>
  <c r="D17" i="3"/>
  <c r="C17" i="3"/>
  <c r="B19" i="3" l="1"/>
  <c r="D18" i="3"/>
  <c r="C18" i="3"/>
  <c r="B20" i="3" l="1"/>
  <c r="D19" i="3"/>
  <c r="C19" i="3"/>
  <c r="B21" i="3" l="1"/>
  <c r="D20" i="3"/>
  <c r="C20" i="3"/>
  <c r="D21" i="3" l="1"/>
  <c r="C21" i="3"/>
</calcChain>
</file>

<file path=xl/sharedStrings.xml><?xml version="1.0" encoding="utf-8"?>
<sst xmlns="http://schemas.openxmlformats.org/spreadsheetml/2006/main" count="43" uniqueCount="34">
  <si>
    <t>ID</t>
  </si>
  <si>
    <t>Specification</t>
  </si>
  <si>
    <t>Year</t>
  </si>
  <si>
    <t>Make</t>
  </si>
  <si>
    <t>Model</t>
  </si>
  <si>
    <t>Price ($)</t>
  </si>
  <si>
    <t>Odometer (km)</t>
  </si>
  <si>
    <t>Transmission</t>
  </si>
  <si>
    <t>Engine</t>
  </si>
  <si>
    <t>Body</t>
  </si>
  <si>
    <t>Location</t>
  </si>
  <si>
    <t>Seller</t>
  </si>
  <si>
    <t>URL</t>
  </si>
  <si>
    <t>SSE-AD-7414976&gt;</t>
  </si>
  <si>
    <t>Car Lookup</t>
  </si>
  <si>
    <t>LoopUP ID</t>
  </si>
  <si>
    <t>Spec</t>
  </si>
  <si>
    <t>Odometer</t>
  </si>
  <si>
    <t>Listed Price</t>
  </si>
  <si>
    <t>Market Value</t>
  </si>
  <si>
    <t>Website</t>
  </si>
  <si>
    <t>m</t>
  </si>
  <si>
    <t>b</t>
  </si>
  <si>
    <t>Averages for given year</t>
  </si>
  <si>
    <t>Price</t>
  </si>
  <si>
    <t>(All)</t>
  </si>
  <si>
    <t xml:space="preserve">Average of  Price ($) </t>
  </si>
  <si>
    <t>Column Labels</t>
  </si>
  <si>
    <t>Row Labels</t>
  </si>
  <si>
    <t>Grand Total</t>
  </si>
  <si>
    <t>Convertible</t>
  </si>
  <si>
    <t>Coupe</t>
  </si>
  <si>
    <t>dan</t>
  </si>
  <si>
    <t>Wagon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</si>
</sst>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-* #,##0.00_-;\-* #,##0.00_-;_-* &quot;-&quot;??_-;_-@_-"/>
    <numFmt numFmtId="167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2" fillId="0" borderId="0"/>
    <xf numFmtId="43" fontId="2" fillId="0" borderId="0"/>
  </cellStyleXfs>
  <cellXfs count="29">
    <xf numFmtId="0" fontId="0" fillId="0" borderId="0" xfId="0"/>
    <xf numFmtId="0" fontId="1" fillId="0" borderId="0" xfId="1"/>
    <xf numFmtId="3" fontId="0" fillId="0" borderId="1" xfId="0" pivotButton="1" applyNumberFormat="1" applyBorder="1"/>
    <xf numFmtId="3" fontId="0" fillId="0" borderId="1" xfId="0" applyNumberFormat="1" applyBorder="1" applyAlignment="1">
      <alignment horizontal="left"/>
    </xf>
    <xf numFmtId="3" fontId="0" fillId="0" borderId="1" xfId="0" applyNumberFormat="1" applyBorder="1"/>
    <xf numFmtId="1" fontId="2" fillId="0" borderId="0" xfId="3" applyNumberFormat="1"/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1" fontId="2" fillId="0" borderId="1" xfId="3" applyNumberFormat="1" applyBorder="1" applyAlignment="1">
      <alignment vertical="center"/>
    </xf>
    <xf numFmtId="43" fontId="2" fillId="0" borderId="0" xfId="3"/>
    <xf numFmtId="164" fontId="0" fillId="0" borderId="0" xfId="0" applyNumberFormat="1"/>
    <xf numFmtId="165" fontId="2" fillId="0" borderId="1" xfId="3" applyNumberFormat="1" applyBorder="1" applyAlignment="1">
      <alignment vertical="center"/>
    </xf>
    <xf numFmtId="0" fontId="0" fillId="2" borderId="2" xfId="0" applyFill="1" applyBorder="1"/>
    <xf numFmtId="0" fontId="0" fillId="0" borderId="0" xfId="0"/>
    <xf numFmtId="44" fontId="2" fillId="0" borderId="1" xfId="2" applyBorder="1" applyAlignment="1">
      <alignment vertical="center"/>
    </xf>
    <xf numFmtId="44" fontId="0" fillId="0" borderId="1" xfId="0" applyNumberFormat="1" applyBorder="1" applyAlignment="1">
      <alignment vertical="center"/>
    </xf>
    <xf numFmtId="166" fontId="0" fillId="0" borderId="0" xfId="3" applyNumberFormat="1" applyFont="1"/>
    <xf numFmtId="167" fontId="0" fillId="0" borderId="0" xfId="2" applyNumberFormat="1" applyFont="1"/>
    <xf numFmtId="166" fontId="2" fillId="0" borderId="0" xfId="0" applyNumberFormat="1" applyFont="1"/>
    <xf numFmtId="167" fontId="2" fillId="0" borderId="0" xfId="0" applyNumberFormat="1" applyFont="1"/>
    <xf numFmtId="44" fontId="2" fillId="0" borderId="0" xfId="2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166" fontId="0" fillId="0" borderId="0" xfId="3" applyNumberFormat="1" applyFont="1"/>
    <xf numFmtId="167" fontId="0" fillId="0" borderId="0" xfId="2" applyNumberFormat="1" applyFont="1"/>
    <xf numFmtId="0" fontId="0" fillId="0" borderId="0" xfId="0"/>
  </cellXfs>
  <cellStyles count="4">
    <cellStyle name="Comma" xfId="3" builtinId="3"/>
    <cellStyle name="Currency" xfId="2" builtinId="4"/>
    <cellStyle name="Hyperlink" xfId="1" builtinId="8"/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_-&quot;$&quot;* #,##0.00_-;\-&quot;$&quot;* #,##0.00_-;_-&quot;$&quot;* &quot;-&quot;??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Odometer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Raw_Data!$G$1</c:f>
              <c:strCache>
                <c:ptCount val="1"/>
                <c:pt idx="0">
                  <c:v>Odometer (km)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trendlineType val="exp"/>
            <c:dispRSqr val="0"/>
            <c:dispEq val="0"/>
          </c:trendline>
          <c:xVal>
            <c:numRef>
              <c:f>Raw_Data!$G$2:$G$44</c:f>
              <c:numCache>
                <c:formatCode>_(* #,##0.00_);_(* \(#,##0.00\);_(* "-"??_);_(@_)</c:formatCode>
                <c:ptCount val="43"/>
              </c:numCache>
            </c:numRef>
          </c:xVal>
          <c:yVal>
            <c:numRef>
              <c:f>Raw_Data!$F$2:$F$44</c:f>
              <c:numCache>
                <c:formatCode>_("$"* #,##0.00_);_("$"* \(#,##0.00\);_("$"* "-"??_);_(@_)</c:formatCode>
                <c:ptCount val="4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B-6A45-97CD-39D43161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375"/>
        <c:axId val="10875023"/>
      </c:scatterChart>
      <c:valAx>
        <c:axId val="108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023"/>
        <c:crosses val="autoZero"/>
        <c:crossBetween val="midCat"/>
        <c:majorUnit val="25000"/>
      </c:valAx>
      <c:valAx>
        <c:axId val="10875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375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E29EF4-7069-7E45-AC9A-D96001B79597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5C09C-17D7-3842-A9B1-98AABB15A8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karbowiak" refreshedDate="44051.866545254627" createdVersion="6" refreshedVersion="6" minRefreshableVersion="3" recordCount="99" xr:uid="{00000000-000A-0000-FFFF-FFFF02000000}">
  <cacheSource type="worksheet">
    <worksheetSource name="Table1"/>
  </cacheSource>
  <cacheFields count="10">
    <cacheField name="Year" numFmtId="0">
      <sharedItems containsMixedTypes="1" containsNumber="1" containsInteger="1" minValue="1997" maxValue="2012" count="15">
        <n v="2001"/>
        <n v="2004"/>
        <n v="2002"/>
        <n v="2003"/>
        <n v="2009"/>
        <n v="2008"/>
        <n v="2006"/>
        <n v="2012"/>
        <n v="2005"/>
        <n v="2007"/>
        <n v="1999"/>
        <n v="1997"/>
        <n v="2010"/>
        <n v="2011"/>
        <e v="#N/A"/>
      </sharedItems>
    </cacheField>
    <cacheField name="Make" numFmtId="0">
      <sharedItems count="2">
        <s v="BMW"/>
        <e v="#N/A"/>
      </sharedItems>
    </cacheField>
    <cacheField name="Model" numFmtId="0">
      <sharedItems containsMixedTypes="1" containsNumber="1" containsInteger="1" minValue="1" maxValue="5" count="9">
        <n v="3"/>
        <n v="5"/>
        <n v="1"/>
        <s v="X5"/>
        <s v="X1"/>
        <s v="X3"/>
        <s v="Z3"/>
        <s v="Z4"/>
        <e v="#N/A"/>
      </sharedItems>
    </cacheField>
    <cacheField name=" Price ($) " numFmtId="44">
      <sharedItems containsMixedTypes="1" containsNumber="1" containsInteger="1" minValue="5800" maxValue="15000" count="40">
        <n v="5800"/>
        <n v="9999"/>
        <n v="8750"/>
        <n v="8000"/>
        <n v="10000"/>
        <n v="13640"/>
        <n v="12995"/>
        <n v="11500"/>
        <n v="6500"/>
        <n v="10500"/>
        <n v="7000"/>
        <n v="14999"/>
        <n v="14888"/>
        <n v="12990"/>
        <n v="13000"/>
        <n v="8500"/>
        <n v="15000"/>
        <n v="9000"/>
        <n v="13900"/>
        <n v="7500"/>
        <n v="7850"/>
        <n v="11900"/>
        <n v="12000"/>
        <n v="12500"/>
        <n v="10900"/>
        <n v="9500"/>
        <n v="8900"/>
        <n v="7700"/>
        <n v="8200"/>
        <n v="12225"/>
        <n v="9990"/>
        <n v="14800"/>
        <n v="14500"/>
        <n v="11000"/>
        <n v="11995"/>
        <n v="13500"/>
        <n v="14000"/>
        <n v="10990"/>
        <n v="11990"/>
        <e v="#N/A"/>
      </sharedItems>
    </cacheField>
    <cacheField name="Odometer (km)" numFmtId="43">
      <sharedItems containsMixedTypes="1" containsNumber="1" containsInteger="1" minValue="50000" maxValue="310000" count="58">
        <n v="177500"/>
        <n v="150026"/>
        <n v="141000"/>
        <n v="124000"/>
        <n v="167000"/>
        <n v="88534"/>
        <n v="165000"/>
        <n v="176000"/>
        <n v="189980"/>
        <n v="158000"/>
        <n v="112265"/>
        <n v="255000"/>
        <n v="310000"/>
        <n v="147590"/>
        <n v="112500"/>
        <n v="81000"/>
        <n v="123000"/>
        <n v="247000"/>
        <n v="208980"/>
        <n v="93440"/>
        <n v="176086"/>
        <n v="204622"/>
        <n v="296698"/>
        <n v="116000"/>
        <n v="116358"/>
        <n v="101000"/>
        <n v="107400"/>
        <n v="63600"/>
        <n v="173000"/>
        <n v="192000"/>
        <n v="93955"/>
        <n v="208000"/>
        <n v="106830"/>
        <n v="182675"/>
        <n v="50000"/>
        <n v="184000"/>
        <n v="170000"/>
        <n v="118000"/>
        <n v="168034"/>
        <n v="64942"/>
        <n v="154000"/>
        <n v="152000"/>
        <n v="197828"/>
        <n v="212000"/>
        <n v="99200"/>
        <n v="180000"/>
        <n v="189000"/>
        <n v="145000"/>
        <n v="140000"/>
        <n v="188500"/>
        <n v="115000"/>
        <n v="126000"/>
        <n v="160249"/>
        <n v="110000"/>
        <n v="95000"/>
        <n v="194000"/>
        <n v="175000"/>
        <e v="#N/A"/>
      </sharedItems>
    </cacheField>
    <cacheField name="Transmission" numFmtId="0">
      <sharedItems/>
    </cacheField>
    <cacheField name="Body" numFmtId="0">
      <sharedItems count="7">
        <s v="dan"/>
        <s v="Coupe"/>
        <s v="Wagon"/>
        <s v="Hatch"/>
        <s v="Convertible"/>
        <s v="UV"/>
        <e v="#N/A"/>
      </sharedItems>
    </cacheField>
    <cacheField name="Location" numFmtId="0">
      <sharedItems/>
    </cacheField>
    <cacheField name="Seller" numFmtId="0">
      <sharedItems/>
    </cacheField>
    <cacheField name="Websi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9">
  <r>
    <x v="0"/>
    <x v="0"/>
    <x v="0"/>
    <x v="0"/>
    <x v="0"/>
    <s v="Automatic"/>
    <x v="0"/>
    <s v="NSW"/>
    <s v="private"/>
    <s v="www.carsales.com.au/cars/details/2001-bmw-3-series-325i-e46-auto-my01/SSE-AD-6431547/?Cr=45_x000a_"/>
  </r>
  <r>
    <x v="1"/>
    <x v="0"/>
    <x v="1"/>
    <x v="1"/>
    <x v="1"/>
    <s v="Automatic"/>
    <x v="0"/>
    <s v="NSW"/>
    <s v="dealer"/>
    <s v="www.carsales.com.au/cars/details/2004-bmw-5-series-525i-e60-auto/OAG-AD-19004810/?Cr=0&amp;amp;gts=OAG-AD-19004810&amp;amp;gtsSaleId=OAG-AD-19004810&amp;amp;gtsViewType=showcase&amp;amp;rankingType=showcas_x000a_"/>
  </r>
  <r>
    <x v="2"/>
    <x v="0"/>
    <x v="0"/>
    <x v="2"/>
    <x v="2"/>
    <s v="Automatic"/>
    <x v="1"/>
    <s v="NSW"/>
    <s v="private"/>
    <s v="www.carsales.com.au/cars/details/2002-bmw-3-series-325ci-e46-auto-my02/SSE-AD-6768964/?Cr=0&amp;amp;gts=SSE-AD-6768964&amp;amp;gtsSaleId=SSE-AD-6768964&amp;amp;gtsViewType=showcase&amp;amp;rankingType=showcas_x000a_"/>
  </r>
  <r>
    <x v="3"/>
    <x v="0"/>
    <x v="0"/>
    <x v="3"/>
    <x v="3"/>
    <s v="Automatic"/>
    <x v="0"/>
    <s v="NSW"/>
    <s v="private"/>
    <s v="www.carsales.com.au/cars/details/2003-bmw-3-series-325i-e46-auto-my02/SSE-AD-6518218/?Cr=11_x000a_"/>
  </r>
  <r>
    <x v="3"/>
    <x v="0"/>
    <x v="0"/>
    <x v="4"/>
    <x v="4"/>
    <s v="Automatic"/>
    <x v="2"/>
    <s v="NSW"/>
    <s v="private"/>
    <s v="www.carsales.com.au/cars/details/2003-bmw-3-series-320i-e46-auto-my02/SSE-AD-180625/?Cr=16_x000a_"/>
  </r>
  <r>
    <x v="4"/>
    <x v="0"/>
    <x v="2"/>
    <x v="5"/>
    <x v="5"/>
    <s v="Automatic"/>
    <x v="3"/>
    <s v="NSW"/>
    <s v="private"/>
    <s v="www.carsales.com.au/cars/details/2009-bmw-1-series-118d-e87-auto-my10/SSE-AD-6755463/?Cr=0_x000a_"/>
  </r>
  <r>
    <x v="5"/>
    <x v="0"/>
    <x v="1"/>
    <x v="6"/>
    <x v="6"/>
    <s v="Automatic"/>
    <x v="0"/>
    <s v="NSW"/>
    <s v="private"/>
    <s v="www.carsales.com.au/cars/details/2008-bmw-5-series-530i-e60-auto-my08/SSE-AD-6772303/?Cr=5_x000a_"/>
  </r>
  <r>
    <x v="4"/>
    <x v="0"/>
    <x v="1"/>
    <x v="7"/>
    <x v="7"/>
    <s v="Automatic"/>
    <x v="0"/>
    <s v="NSW"/>
    <s v="private"/>
    <s v="www.carsales.com.au/cars/details/2009-bmw-5-series-520d-e60-auto-my08/SSE-AD-6753496/?Cr=7_x000a_"/>
  </r>
  <r>
    <x v="1"/>
    <x v="0"/>
    <x v="0"/>
    <x v="3"/>
    <x v="8"/>
    <s v="Automatic"/>
    <x v="0"/>
    <s v="NSW"/>
    <s v="private"/>
    <s v="www.carsales.com.au/cars/details/2004-bmw-3-series-318i-sport-e46-auto-my04/SSE-AD-6700552/?Cr=19_x000a_"/>
  </r>
  <r>
    <x v="6"/>
    <x v="0"/>
    <x v="1"/>
    <x v="8"/>
    <x v="9"/>
    <s v="Automatic"/>
    <x v="0"/>
    <s v="NSW"/>
    <s v="private"/>
    <s v="www.carsales.com.au/cars/details/2006-bmw-5-series-530i-e60-auto/SSE-AD-6612733/?Cr=9_x000a_"/>
  </r>
  <r>
    <x v="4"/>
    <x v="0"/>
    <x v="1"/>
    <x v="9"/>
    <x v="10"/>
    <s v="Automatic"/>
    <x v="0"/>
    <s v="NSW"/>
    <s v="private"/>
    <s v="www.carsales.com.au/cars/details/2009-bmw-5-series-525i-e60-auto-my08/SSE-AD-6769134/?Cr=10_x000a_"/>
  </r>
  <r>
    <x v="1"/>
    <x v="0"/>
    <x v="0"/>
    <x v="10"/>
    <x v="11"/>
    <s v="Automatic"/>
    <x v="4"/>
    <s v="NSW"/>
    <s v="private"/>
    <s v="www.carsales.com.au/cars/details/2004-bmw-3-series-325ci-e46-auto-my04-5/SSE-AD-6747891/?Cr=55_x000a_"/>
  </r>
  <r>
    <x v="2"/>
    <x v="0"/>
    <x v="3"/>
    <x v="11"/>
    <x v="12"/>
    <s v="Automatic"/>
    <x v="5"/>
    <s v="NSW"/>
    <s v="private"/>
    <s v="www.carsales.com.au/cars/details/2002-bmw-x5-is-e53-auto-4x4/SSE-AD-6541374/?Cr=12_x000a_"/>
  </r>
  <r>
    <x v="7"/>
    <x v="0"/>
    <x v="4"/>
    <x v="12"/>
    <x v="13"/>
    <s v="Automatic"/>
    <x v="5"/>
    <s v="NSW"/>
    <s v="dealer"/>
    <s v="www.carsales.com.au/cars/details/2012-bmw-x1-sdrive20i-e84-lci-auto/OAG-AD-18948191/?Cr=13_x000a_"/>
  </r>
  <r>
    <x v="8"/>
    <x v="0"/>
    <x v="0"/>
    <x v="13"/>
    <x v="14"/>
    <s v="Manual"/>
    <x v="1"/>
    <s v="NSW"/>
    <s v="private"/>
    <s v="www.carsales.com.au/cars/details/2005-bmw-3-series-325ci-e46-manual-my05/SSE-AD-6765449/?Cr=14_x000a_"/>
  </r>
  <r>
    <x v="4"/>
    <x v="0"/>
    <x v="2"/>
    <x v="14"/>
    <x v="15"/>
    <s v="Automatic"/>
    <x v="3"/>
    <s v="NSW"/>
    <s v="private"/>
    <s v="www.carsales.com.au/cars/details/2009-bmw-1-series-120i-e87-auto-my10/SSE-AD-5075566/?Cr=15_x000a_"/>
  </r>
  <r>
    <x v="8"/>
    <x v="0"/>
    <x v="0"/>
    <x v="15"/>
    <x v="16"/>
    <s v="Automatic"/>
    <x v="0"/>
    <s v="NSW"/>
    <s v="private"/>
    <s v="www.carsales.com.au/cars/details/2005-bmw-3-series-320i-executive-e90-auto/SSE-AD-5603692/?Cr=20_x000a_"/>
  </r>
  <r>
    <x v="5"/>
    <x v="0"/>
    <x v="3"/>
    <x v="16"/>
    <x v="17"/>
    <s v="Automatic"/>
    <x v="5"/>
    <s v="NSW"/>
    <s v="private"/>
    <s v="www.carsales.com.au/cars/details/2008-bmw-x5-d-e70-auto-4x4/SSE-AD-6765915/?Cr=17_x000a_"/>
  </r>
  <r>
    <x v="9"/>
    <x v="0"/>
    <x v="5"/>
    <x v="17"/>
    <x v="18"/>
    <s v="Automatic"/>
    <x v="5"/>
    <s v="NSW"/>
    <s v="private"/>
    <s v="www.carsales.com.au/cars/details/2007-bmw-x3-si-e83-auto-4wd-my07/SSE-AD-6745877/?Cr=18_x000a_"/>
  </r>
  <r>
    <x v="8"/>
    <x v="0"/>
    <x v="0"/>
    <x v="18"/>
    <x v="19"/>
    <s v="Automatic"/>
    <x v="0"/>
    <s v="NSW"/>
    <s v="dealer"/>
    <s v="www.carsales.com.au/cars/details/2005-bmw-3-series-325i-e90-auto/OAG-AD-19002112/?Cr=25_x000a_"/>
  </r>
  <r>
    <x v="6"/>
    <x v="0"/>
    <x v="0"/>
    <x v="19"/>
    <x v="20"/>
    <s v="Automatic"/>
    <x v="0"/>
    <s v="NSW"/>
    <s v="private"/>
    <s v="www.carsales.com.au/cars/details/2006-bmw-3-series-320i-e90-auto/SSE-AD-6033846/?Cr=33_x000a_"/>
  </r>
  <r>
    <x v="10"/>
    <x v="0"/>
    <x v="6"/>
    <x v="7"/>
    <x v="21"/>
    <s v="Automatic"/>
    <x v="4"/>
    <s v="NSW"/>
    <s v="private"/>
    <s v="www.carsales.com.au/cars/details/1999-bmw-z3-e36-7-auto/SSE-AD-6595991/?Cr=21_x000a_"/>
  </r>
  <r>
    <x v="6"/>
    <x v="0"/>
    <x v="5"/>
    <x v="20"/>
    <x v="22"/>
    <s v="Automatic"/>
    <x v="5"/>
    <s v="NSW"/>
    <s v="dealer"/>
    <s v="www.carsales.com.au/cars/details/2006-bmw-x3-e83-auto-4wd-my06/OAG-AD-18971949/?Cr=22_x000a_"/>
  </r>
  <r>
    <x v="6"/>
    <x v="0"/>
    <x v="0"/>
    <x v="21"/>
    <x v="23"/>
    <s v="Automatic"/>
    <x v="0"/>
    <s v="NSW"/>
    <s v="private"/>
    <s v="www.carsales.com.au/cars/details/2006-bmw-3-series-325i-e90-auto/SSE-AD-6647259/?Cr=35_x000a_"/>
  </r>
  <r>
    <x v="11"/>
    <x v="0"/>
    <x v="6"/>
    <x v="22"/>
    <x v="24"/>
    <s v="Automatic"/>
    <x v="4"/>
    <s v="NSW"/>
    <s v="private"/>
    <s v="www.carsales.com.au/cars/details/1997-bmw-z3-e36-7-auto/SSE-AD-4657012/?Cr=24_x000a_"/>
  </r>
  <r>
    <x v="6"/>
    <x v="0"/>
    <x v="0"/>
    <x v="23"/>
    <x v="25"/>
    <s v="Manual"/>
    <x v="0"/>
    <s v="NSW"/>
    <s v="private"/>
    <s v="www.carsales.com.au/cars/details/2006-bmw-3-series-325i-e90-manual/SSE-AD-6274096/?Cr=38_x000a_"/>
  </r>
  <r>
    <x v="6"/>
    <x v="0"/>
    <x v="1"/>
    <x v="24"/>
    <x v="26"/>
    <s v="Automatic"/>
    <x v="0"/>
    <s v="NSW"/>
    <s v="private"/>
    <s v="www.carsales.com.au/cars/details/2006-bmw-5-series-530i-e60-auto/SSE-AD-6753027/?Cr=26_x000a_"/>
  </r>
  <r>
    <x v="6"/>
    <x v="0"/>
    <x v="0"/>
    <x v="25"/>
    <x v="27"/>
    <s v="Automatic"/>
    <x v="0"/>
    <s v="NSW"/>
    <s v="private"/>
    <s v="www.carsales.com.au/cars/details/2006-bmw-3-series-320i-executive-e90-auto/SSE-AD-5941760/?Cr=56_x000a_"/>
  </r>
  <r>
    <x v="9"/>
    <x v="0"/>
    <x v="0"/>
    <x v="26"/>
    <x v="28"/>
    <s v="Automatic"/>
    <x v="0"/>
    <s v="NSW"/>
    <s v="private"/>
    <s v="www.carsales.com.au/cars/details/2007-bmw-3-series-320i-executive-e90-auto/SSE-AD-6767160/?Cr=0&amp;amp;gts=SSE-AD-6767160&amp;amp;gtsSaleId=SSE-AD-6767160&amp;amp;gtsViewType=showcase&amp;amp;rankingType=showcas_x000a_"/>
  </r>
  <r>
    <x v="9"/>
    <x v="0"/>
    <x v="0"/>
    <x v="27"/>
    <x v="2"/>
    <s v="Automatic"/>
    <x v="0"/>
    <s v="NSW"/>
    <s v="private"/>
    <s v="www.carsales.com.au/cars/details/2007-bmw-3-series-320i-executive-e90-auto/SSE-AD-5749152/?Cr=28_x000a_"/>
  </r>
  <r>
    <x v="6"/>
    <x v="0"/>
    <x v="5"/>
    <x v="3"/>
    <x v="29"/>
    <s v="Automatic"/>
    <x v="5"/>
    <s v="NSW"/>
    <s v="private"/>
    <s v="www.carsales.com.au/cars/details/2006-bmw-x3-e83-auto-4wd-my07/SSE-AD-6755914/?Cr=30_x000a_"/>
  </r>
  <r>
    <x v="9"/>
    <x v="0"/>
    <x v="0"/>
    <x v="28"/>
    <x v="30"/>
    <s v="Automatic"/>
    <x v="0"/>
    <s v="NSW"/>
    <s v="private"/>
    <s v="www.carsales.com.au/cars/details/2007-bmw-3-series-320i-e90-auto/SSE-AD-6718825/?Cr=29_x000a_"/>
  </r>
  <r>
    <x v="1"/>
    <x v="0"/>
    <x v="1"/>
    <x v="15"/>
    <x v="31"/>
    <s v="Automatic"/>
    <x v="0"/>
    <s v="NSW"/>
    <s v="private"/>
    <s v="www.carsales.com.au/cars/details/2004-bmw-5-series-525i-e60-auto/SSE-AD-6756375/?Cr=32_x000a_"/>
  </r>
  <r>
    <x v="9"/>
    <x v="0"/>
    <x v="0"/>
    <x v="16"/>
    <x v="32"/>
    <s v="Automatic"/>
    <x v="0"/>
    <s v="NSW"/>
    <s v="private"/>
    <s v="www.carsales.com.au/cars/details/2007-bmw-3-series-335i-e90-auto/SSE-AD-6695345/?Cr=40_x000a_"/>
  </r>
  <r>
    <x v="9"/>
    <x v="0"/>
    <x v="0"/>
    <x v="29"/>
    <x v="33"/>
    <s v="Automatic"/>
    <x v="0"/>
    <s v="NSW"/>
    <s v="private"/>
    <s v="www.carsales.com.au/cars/details/2007-bmw-3-series-320i-executive-e90-auto/SSE-AD-3003059/?Cr=43_x000a_"/>
  </r>
  <r>
    <x v="9"/>
    <x v="0"/>
    <x v="0"/>
    <x v="17"/>
    <x v="34"/>
    <s v="Automatic"/>
    <x v="0"/>
    <s v="NSW"/>
    <s v="private"/>
    <s v="www.carsales.com.au/cars/details/2007-bmw-3-series-320d-e90-auto/SSE-AD-6565825/?Cr=46_x000a_"/>
  </r>
  <r>
    <x v="5"/>
    <x v="0"/>
    <x v="0"/>
    <x v="30"/>
    <x v="35"/>
    <s v="Automatic"/>
    <x v="1"/>
    <s v="NSW"/>
    <s v="private"/>
    <s v="www.carsales.com.au/cars/details/2008-bmw-3-series-323i-e92-auto-my08/SSE-AD-6732013/?Cr=0&amp;amp;gts=SSE-AD-6732013&amp;amp;gtsSaleId=SSE-AD-6732013&amp;amp;gtsViewType=showcase&amp;amp;rankingType=showcas_x000a_"/>
  </r>
  <r>
    <x v="1"/>
    <x v="0"/>
    <x v="7"/>
    <x v="31"/>
    <x v="36"/>
    <s v="Automatic"/>
    <x v="4"/>
    <s v="NSW"/>
    <s v="private"/>
    <s v="www.carsales.com.au/cars/details/2004-bmw-z4-e85-auto/SSE-AD-6258084/?Cr=37_x000a_"/>
  </r>
  <r>
    <x v="5"/>
    <x v="0"/>
    <x v="0"/>
    <x v="21"/>
    <x v="37"/>
    <s v="Automatic"/>
    <x v="0"/>
    <s v="NSW"/>
    <s v="private"/>
    <s v="www.carsales.com.au/cars/details/2008-bmw-3-series-320i-executive-e90-auto-my08/SSE-AD-4788786/?Cr=27_x000a_"/>
  </r>
  <r>
    <x v="5"/>
    <x v="0"/>
    <x v="0"/>
    <x v="32"/>
    <x v="38"/>
    <s v="Automatic"/>
    <x v="0"/>
    <s v="NSW"/>
    <s v="private"/>
    <s v="www.carsales.com.au/cars/details/2008-bmw-3-series-325i-e90-auto-my08/SSE-AD-5943825/?Cr=51_x000a_"/>
  </r>
  <r>
    <x v="4"/>
    <x v="0"/>
    <x v="0"/>
    <x v="16"/>
    <x v="39"/>
    <s v="Automatic"/>
    <x v="2"/>
    <s v="NSW"/>
    <s v="private"/>
    <s v="www.carsales.com.au/cars/details/2009-bmw-3-series-320i-executive-e91-auto-my10/SSE-AD-6710060/?Cr=34_x000a_"/>
  </r>
  <r>
    <x v="4"/>
    <x v="0"/>
    <x v="0"/>
    <x v="14"/>
    <x v="40"/>
    <s v="Automatic"/>
    <x v="2"/>
    <s v="NSW"/>
    <s v="private"/>
    <s v="www.carsales.com.au/cars/details/2009-bmw-3-series-320i-executive-e91-auto-my10/SSE-AD-5875183/?Cr=36_x000a_"/>
  </r>
  <r>
    <x v="4"/>
    <x v="0"/>
    <x v="0"/>
    <x v="33"/>
    <x v="41"/>
    <s v="Automatic"/>
    <x v="0"/>
    <s v="NSW"/>
    <s v="private"/>
    <s v="www.carsales.com.au/cars/details/2009-bmw-3-series-320i-executive-e90-auto-my09/SSE-AD-3594061/?Cr=57_x000a_"/>
  </r>
  <r>
    <x v="12"/>
    <x v="0"/>
    <x v="0"/>
    <x v="1"/>
    <x v="42"/>
    <s v="Automatic"/>
    <x v="0"/>
    <s v="NSW"/>
    <s v="dealer"/>
    <s v="www.carsales.com.au/cars/details/2010-bmw-3-series-320i-executive-e90-auto-my10/OAG-AD-18981076/?Cr=0&amp;amp;gts=OAG-AD-18981076&amp;amp;gtsSaleId=OAG-AD-18981076&amp;amp;gtsViewType=showcase&amp;amp;rankingType=showcas_x000a_"/>
  </r>
  <r>
    <x v="12"/>
    <x v="0"/>
    <x v="0"/>
    <x v="24"/>
    <x v="43"/>
    <s v="Automatic"/>
    <x v="0"/>
    <s v="NSW"/>
    <s v="private"/>
    <s v="www.carsales.com.au/cars/details/2010-bmw-3-series-320d-executive-e90-auto-my10/SSE-AD-6713199/?Cr=41_x000a_"/>
  </r>
  <r>
    <x v="12"/>
    <x v="0"/>
    <x v="0"/>
    <x v="34"/>
    <x v="44"/>
    <s v="Automatic"/>
    <x v="0"/>
    <s v="NSW"/>
    <s v="private"/>
    <s v="www.carsales.com.au/cars/details/2010-bmw-3-series-323i-e90-auto-my10/SSE-AD-6773082/?Cr=44_x000a_"/>
  </r>
  <r>
    <x v="12"/>
    <x v="0"/>
    <x v="0"/>
    <x v="14"/>
    <x v="45"/>
    <s v="Automatic"/>
    <x v="0"/>
    <s v="NSW"/>
    <s v="private"/>
    <s v="www.carsales.com.au/cars/details/2010-bmw-3-series-320d-executive-e90-auto-my10/SSE-AD-6228026/?Cr=59_x000a_"/>
  </r>
  <r>
    <x v="4"/>
    <x v="0"/>
    <x v="5"/>
    <x v="24"/>
    <x v="46"/>
    <s v="Automatic"/>
    <x v="5"/>
    <s v="NSW"/>
    <s v="private"/>
    <s v="www.carsales.com.au/cars/details/2009-bmw-x3-xdrive20d-lifestyle-e83-auto-4wd-my09/SSE-AD-6568084/?Cr=47_x000a_"/>
  </r>
  <r>
    <x v="1"/>
    <x v="0"/>
    <x v="3"/>
    <x v="8"/>
    <x v="43"/>
    <s v="Automatic"/>
    <x v="5"/>
    <s v="NSW"/>
    <s v="private"/>
    <s v="www.carsales.com.au/cars/details/2004-bmw-x5-e53-auto-4x4-my04/SSE-AD-6355216/?Cr=48_x000a_"/>
  </r>
  <r>
    <x v="4"/>
    <x v="0"/>
    <x v="5"/>
    <x v="9"/>
    <x v="47"/>
    <s v="Automatic"/>
    <x v="5"/>
    <s v="NSW"/>
    <s v="private"/>
    <s v="www.carsales.com.au/cars/details/2009-bmw-x3-xdrive30i-lifestyle-e83-auto-4wd-my10/SSE-AD-6554074/?Cr=49_x000a_"/>
  </r>
  <r>
    <x v="7"/>
    <x v="0"/>
    <x v="2"/>
    <x v="14"/>
    <x v="48"/>
    <s v="Automatic"/>
    <x v="3"/>
    <s v="NSW"/>
    <s v="private"/>
    <s v="www.carsales.com.au/cars/details/2012-bmw-1-series-118i-f20-auto/SSE-AD-5539513/?Cr=50_x000a_"/>
  </r>
  <r>
    <x v="13"/>
    <x v="0"/>
    <x v="0"/>
    <x v="22"/>
    <x v="49"/>
    <s v="Automatic"/>
    <x v="0"/>
    <s v="NSW"/>
    <s v="private"/>
    <s v="www.carsales.com.au/cars/details/2011-bmw-3-series-320d-lifestyle-e90-auto-my11/SSE-AD-5989075/?Cr=8_x000a_"/>
  </r>
  <r>
    <x v="4"/>
    <x v="0"/>
    <x v="5"/>
    <x v="35"/>
    <x v="50"/>
    <s v="Automatic"/>
    <x v="5"/>
    <s v="NSW"/>
    <s v="private"/>
    <s v="www.carsales.com.au/cars/details/2009-bmw-x3-xdrive30i-lifestyle-e83-auto-4wd-my09/SSE-AD-6540154/?Cr=52_x000a_"/>
  </r>
  <r>
    <x v="9"/>
    <x v="0"/>
    <x v="3"/>
    <x v="11"/>
    <x v="51"/>
    <s v="Automatic"/>
    <x v="5"/>
    <s v="NSW"/>
    <s v="private"/>
    <s v="www.carsales.com.au/cars/details/2007-bmw-x5-d-executive-e70-auto-4x4/SSE-AD-6699664/?Cr=53_x000a_"/>
  </r>
  <r>
    <x v="4"/>
    <x v="0"/>
    <x v="2"/>
    <x v="25"/>
    <x v="52"/>
    <s v="Automatic"/>
    <x v="3"/>
    <s v="NSW"/>
    <s v="private"/>
    <s v="www.carsales.com.au/cars/details/2009-bmw-1-series-120i-e87-auto-my07/SSE-AD-6303313/?Cr=54_x000a_"/>
  </r>
  <r>
    <x v="13"/>
    <x v="0"/>
    <x v="0"/>
    <x v="16"/>
    <x v="53"/>
    <s v="Automatic"/>
    <x v="0"/>
    <s v="NSW"/>
    <s v="private"/>
    <s v="www.carsales.com.au/cars/details/2011-bmw-3-series-320d-lifestyle-e90-auto-my11/SSE-AD-6458754/?Cr=23_x000a_"/>
  </r>
  <r>
    <x v="13"/>
    <x v="0"/>
    <x v="0"/>
    <x v="36"/>
    <x v="54"/>
    <s v="Automatic"/>
    <x v="0"/>
    <s v="NSW"/>
    <s v="private"/>
    <s v="www.carsales.com.au/cars/details/2011-bmw-3-series-320i-lifestyle-e90-auto-my12/SSE-AD-5662296/?Cr=31_x000a_"/>
  </r>
  <r>
    <x v="13"/>
    <x v="0"/>
    <x v="0"/>
    <x v="37"/>
    <x v="55"/>
    <s v="Automatic"/>
    <x v="0"/>
    <s v="NSW"/>
    <s v="private"/>
    <s v="www.carsales.com.au/cars/details/2011-bmw-3-series-320d-lifestyle-e90-auto-my11/SSE-AD-5589875/?Cr=39_x000a_"/>
  </r>
  <r>
    <x v="13"/>
    <x v="0"/>
    <x v="2"/>
    <x v="38"/>
    <x v="56"/>
    <s v="Automatic"/>
    <x v="3"/>
    <s v="NSW"/>
    <s v="private"/>
    <s v="www.carsales.com.au/cars/details/2011-bmw-1-series-120i-e87-auto-my11/SSE-AD-6751202/?Cr=58_x000a_"/>
  </r>
  <r>
    <x v="7"/>
    <x v="0"/>
    <x v="0"/>
    <x v="11"/>
    <x v="7"/>
    <s v="Automatic"/>
    <x v="0"/>
    <s v="NSW"/>
    <s v="private"/>
    <s v="www.carsales.com.au/cars/details/2012-bmw-3-series-320d-f30-auto/SSE-AD-6728620/?Cr=42_x000a_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  <r>
    <x v="14"/>
    <x v="1"/>
    <x v="8"/>
    <x v="39"/>
    <x v="57"/>
    <e v="#N/A"/>
    <x v="6"/>
    <e v="#N/A"/>
    <e v="#N/A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I10" firstHeaderRow="1" firstDataRow="2" firstDataCol="1" rowPageCount="2" colPageCount="1"/>
  <pivotFields count="10">
    <pivotField axis="axisPage" multipleItemSelectionAllowed="1" showAll="0">
      <items count="16">
        <item x="11"/>
        <item x="10"/>
        <item x="0"/>
        <item x="2"/>
        <item x="3"/>
        <item x="1"/>
        <item x="8"/>
        <item x="6"/>
        <item x="9"/>
        <item x="5"/>
        <item x="4"/>
        <item x="12"/>
        <item x="13"/>
        <item x="7"/>
        <item x="14"/>
        <item t="default"/>
      </items>
    </pivotField>
    <pivotField showAll="0">
      <items count="3">
        <item x="0"/>
        <item x="1"/>
        <item t="default"/>
      </items>
    </pivotField>
    <pivotField axis="axisPage" multipleItemSelectionAllowed="1" showAll="0">
      <items count="10">
        <item h="1" x="2"/>
        <item x="0"/>
        <item h="1" x="1"/>
        <item h="1" x="4"/>
        <item h="1" x="5"/>
        <item h="1" x="3"/>
        <item h="1" x="6"/>
        <item h="1" x="7"/>
        <item h="1" x="8"/>
        <item t="default"/>
      </items>
    </pivotField>
    <pivotField dataField="1" showAll="0">
      <items count="41">
        <item x="0"/>
        <item x="8"/>
        <item x="10"/>
        <item x="19"/>
        <item x="27"/>
        <item x="20"/>
        <item x="3"/>
        <item x="28"/>
        <item x="15"/>
        <item x="2"/>
        <item x="26"/>
        <item x="17"/>
        <item x="25"/>
        <item x="30"/>
        <item x="1"/>
        <item x="4"/>
        <item x="9"/>
        <item x="24"/>
        <item x="37"/>
        <item x="33"/>
        <item x="7"/>
        <item x="21"/>
        <item x="38"/>
        <item x="34"/>
        <item x="22"/>
        <item x="29"/>
        <item x="23"/>
        <item x="13"/>
        <item x="6"/>
        <item x="14"/>
        <item x="35"/>
        <item x="5"/>
        <item x="18"/>
        <item x="36"/>
        <item x="32"/>
        <item x="31"/>
        <item x="12"/>
        <item x="11"/>
        <item x="16"/>
        <item x="39"/>
        <item t="default"/>
      </items>
    </pivotField>
    <pivotField axis="axisCol" showAll="0">
      <items count="59">
        <item x="34"/>
        <item x="27"/>
        <item x="39"/>
        <item x="15"/>
        <item x="5"/>
        <item x="19"/>
        <item x="30"/>
        <item x="54"/>
        <item x="44"/>
        <item x="25"/>
        <item x="32"/>
        <item x="26"/>
        <item x="53"/>
        <item x="10"/>
        <item x="14"/>
        <item x="50"/>
        <item x="23"/>
        <item x="24"/>
        <item x="37"/>
        <item x="16"/>
        <item x="3"/>
        <item x="51"/>
        <item x="48"/>
        <item x="2"/>
        <item x="47"/>
        <item x="13"/>
        <item x="1"/>
        <item x="41"/>
        <item x="40"/>
        <item x="9"/>
        <item x="52"/>
        <item x="6"/>
        <item x="4"/>
        <item x="38"/>
        <item x="36"/>
        <item x="28"/>
        <item x="56"/>
        <item x="7"/>
        <item x="20"/>
        <item x="0"/>
        <item x="45"/>
        <item x="33"/>
        <item x="35"/>
        <item x="49"/>
        <item x="46"/>
        <item x="8"/>
        <item x="29"/>
        <item x="55"/>
        <item x="42"/>
        <item x="21"/>
        <item x="31"/>
        <item x="18"/>
        <item x="43"/>
        <item x="17"/>
        <item x="11"/>
        <item x="22"/>
        <item x="12"/>
        <item x="57"/>
        <item t="default"/>
      </items>
    </pivotField>
    <pivotField showAll="0"/>
    <pivotField axis="axisRow" showAll="0">
      <items count="8">
        <item x="4"/>
        <item x="1"/>
        <item x="0"/>
        <item x="3"/>
        <item x="5"/>
        <item x="2"/>
        <item x="6"/>
        <item t="default"/>
      </items>
    </pivotField>
    <pivotField showAll="0"/>
    <pivotField showAll="0"/>
    <pivotField showAll="0"/>
  </pivotFields>
  <rowFields count="1">
    <field x="6"/>
  </rowFields>
  <rowItems count="5">
    <i/>
    <i>
      <x v="1"/>
    </i>
    <i>
      <x v="2"/>
    </i>
    <i>
      <x v="5"/>
    </i>
    <i t="grand"/>
  </rowItems>
  <colFields count="1">
    <field x="4"/>
  </colFields>
  <colItems count="34">
    <i/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19"/>
    </i>
    <i>
      <x v="20"/>
    </i>
    <i>
      <x v="23"/>
    </i>
    <i>
      <x v="27"/>
    </i>
    <i>
      <x v="28"/>
    </i>
    <i>
      <x v="32"/>
    </i>
    <i>
      <x v="33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7"/>
    </i>
    <i>
      <x v="48"/>
    </i>
    <i>
      <x v="52"/>
    </i>
    <i>
      <x v="54"/>
    </i>
    <i t="grand"/>
  </colItems>
  <pageFields count="2">
    <pageField fld="2" hier="-1"/>
    <pageField fld="0" hier="-1"/>
  </pageFields>
  <dataFields count="1">
    <dataField name="Average of  Price ($) " fld="3" subtotal="average" baseField="4" baseItem="0" numFmtId="3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M99" totalsRowShown="0">
  <autoFilter ref="A1:M99" xr:uid="{00000000-0009-0000-0100-000001000000}"/>
  <sortState xmlns:xlrd2="http://schemas.microsoft.com/office/spreadsheetml/2017/richdata2" ref="A2:M99">
    <sortCondition ref="F1:F99"/>
  </sortState>
  <tableColumns count="13">
    <tableColumn id="1" xr3:uid="{00000000-0010-0000-0000-000001000000}" name="ID"/>
    <tableColumn id="2" xr3:uid="{00000000-0010-0000-0000-000002000000}" name="Specification"/>
    <tableColumn id="3" xr3:uid="{00000000-0010-0000-0000-000003000000}" name="Year"/>
    <tableColumn id="4" xr3:uid="{00000000-0010-0000-0000-000004000000}" name="Make"/>
    <tableColumn id="5" xr3:uid="{00000000-0010-0000-0000-000005000000}" name="Model" dataDxfId="5"/>
    <tableColumn id="6" xr3:uid="{00000000-0010-0000-0000-000006000000}" name="Price ($)" dataCellStyle="Currency"/>
    <tableColumn id="7" xr3:uid="{00000000-0010-0000-0000-000007000000}" name="Odometer (km)" dataCellStyle="Comma"/>
    <tableColumn id="8" xr3:uid="{00000000-0010-0000-0000-000008000000}" name="Transmission"/>
    <tableColumn id="9" xr3:uid="{00000000-0010-0000-0000-000009000000}" name="Engine"/>
    <tableColumn id="10" xr3:uid="{00000000-0010-0000-0000-00000A000000}" name="Body"/>
    <tableColumn id="11" xr3:uid="{00000000-0010-0000-0000-00000B000000}" name="Location"/>
    <tableColumn id="12" xr3:uid="{00000000-0010-0000-0000-00000C000000}" name="Seller"/>
    <tableColumn id="13" xr3:uid="{00000000-0010-0000-0000-00000D000000}" name="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B2:D21" totalsRowShown="0">
  <autoFilter ref="B2:D21" xr:uid="{00000000-0009-0000-0100-000002000000}"/>
  <tableColumns count="3">
    <tableColumn id="1" xr3:uid="{00000000-0010-0000-0100-000001000000}" name="Year">
      <calculatedColumnFormula>B2+1</calculatedColumnFormula>
    </tableColumn>
    <tableColumn id="2" xr3:uid="{00000000-0010-0000-0100-000002000000}" name="Odometer" dataCellStyle="Comma">
      <calculatedColumnFormula>IFERROR(AVERAGEIFS(#REF!:#REF!,#REF!,B3),NA())</calculatedColumnFormula>
    </tableColumn>
    <tableColumn id="3" xr3:uid="{00000000-0010-0000-0100-000003000000}" name="Price" dataDxfId="2" dataCellStyle="Currency">
      <calculatedColumnFormula>IFERROR(AVERAGEIFS(#REF!:#REF!,#REF!,B3),NA())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workbookViewId="0">
      <selection activeCell="G19" sqref="G19"/>
    </sheetView>
  </sheetViews>
  <sheetFormatPr baseColWidth="10" defaultRowHeight="15" x14ac:dyDescent="0.2"/>
  <cols>
    <col min="1" max="1" width="16.83203125" style="14" bestFit="1" customWidth="1"/>
    <col min="2" max="2" width="21.6640625" style="14" bestFit="1" customWidth="1"/>
    <col min="5" max="5" width="11.1640625" style="11" bestFit="1" customWidth="1"/>
    <col min="6" max="6" width="12.5" style="21" bestFit="1" customWidth="1"/>
    <col min="7" max="7" width="14.83203125" style="5" customWidth="1"/>
    <col min="8" max="9" width="19" style="14" bestFit="1" customWidth="1"/>
    <col min="13" max="13" width="166.83203125" style="14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s="11" t="s">
        <v>4</v>
      </c>
      <c r="F1" s="2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/>
      <c r="B2"/>
      <c r="E2"/>
      <c r="G2" s="10"/>
      <c r="H2"/>
      <c r="I2"/>
      <c r="M2"/>
    </row>
    <row r="3" spans="1:13" x14ac:dyDescent="0.2">
      <c r="A3"/>
      <c r="B3"/>
      <c r="E3"/>
      <c r="G3" s="10"/>
      <c r="H3"/>
      <c r="I3"/>
      <c r="M3"/>
    </row>
    <row r="4" spans="1:13" x14ac:dyDescent="0.2">
      <c r="A4"/>
      <c r="B4"/>
      <c r="E4"/>
      <c r="G4" s="10"/>
      <c r="H4"/>
      <c r="I4"/>
      <c r="M4"/>
    </row>
    <row r="5" spans="1:13" x14ac:dyDescent="0.2">
      <c r="A5"/>
      <c r="B5"/>
      <c r="E5"/>
      <c r="G5" s="10"/>
      <c r="H5"/>
      <c r="I5"/>
      <c r="M5"/>
    </row>
    <row r="6" spans="1:13" x14ac:dyDescent="0.2">
      <c r="A6"/>
      <c r="B6"/>
      <c r="E6"/>
      <c r="G6" s="10"/>
      <c r="H6"/>
      <c r="I6"/>
      <c r="M6"/>
    </row>
    <row r="7" spans="1:13" x14ac:dyDescent="0.2">
      <c r="A7"/>
      <c r="B7"/>
      <c r="E7"/>
      <c r="G7" s="10"/>
      <c r="H7"/>
      <c r="I7"/>
      <c r="M7"/>
    </row>
    <row r="8" spans="1:13" x14ac:dyDescent="0.2">
      <c r="A8"/>
      <c r="B8"/>
      <c r="E8"/>
      <c r="G8" s="10"/>
      <c r="H8"/>
      <c r="I8"/>
      <c r="M8"/>
    </row>
    <row r="9" spans="1:13" x14ac:dyDescent="0.2">
      <c r="A9"/>
      <c r="B9"/>
      <c r="E9"/>
      <c r="G9" s="10"/>
      <c r="H9"/>
      <c r="I9"/>
      <c r="M9"/>
    </row>
    <row r="10" spans="1:13" x14ac:dyDescent="0.2">
      <c r="A10"/>
      <c r="B10"/>
      <c r="E10"/>
      <c r="G10" s="10"/>
      <c r="H10"/>
      <c r="I10"/>
      <c r="M10"/>
    </row>
    <row r="11" spans="1:13" x14ac:dyDescent="0.2">
      <c r="A11"/>
      <c r="B11"/>
      <c r="E11"/>
      <c r="G11" s="10"/>
      <c r="H11"/>
      <c r="I11"/>
      <c r="M11"/>
    </row>
    <row r="12" spans="1:13" x14ac:dyDescent="0.2">
      <c r="A12"/>
      <c r="B12"/>
      <c r="E12"/>
      <c r="G12" s="10"/>
      <c r="H12"/>
      <c r="I12"/>
      <c r="M12"/>
    </row>
    <row r="13" spans="1:13" x14ac:dyDescent="0.2">
      <c r="A13"/>
      <c r="B13"/>
      <c r="E13"/>
      <c r="G13" s="10"/>
      <c r="H13"/>
      <c r="I13"/>
      <c r="M13"/>
    </row>
    <row r="14" spans="1:13" x14ac:dyDescent="0.2">
      <c r="A14"/>
      <c r="B14"/>
      <c r="E14"/>
      <c r="G14" s="10"/>
      <c r="H14"/>
      <c r="I14"/>
      <c r="M14"/>
    </row>
    <row r="15" spans="1:13" x14ac:dyDescent="0.2">
      <c r="A15"/>
      <c r="B15"/>
      <c r="E15"/>
      <c r="G15" s="10"/>
      <c r="H15"/>
      <c r="I15"/>
      <c r="M15"/>
    </row>
    <row r="16" spans="1:13" x14ac:dyDescent="0.2">
      <c r="A16"/>
      <c r="B16"/>
      <c r="E16"/>
      <c r="G16" s="10"/>
      <c r="H16"/>
      <c r="I16"/>
      <c r="M16"/>
    </row>
    <row r="17" spans="1:13" x14ac:dyDescent="0.2">
      <c r="A17"/>
      <c r="B17"/>
      <c r="E17"/>
      <c r="G17" s="10"/>
      <c r="H17"/>
      <c r="I17"/>
      <c r="M17"/>
    </row>
    <row r="18" spans="1:13" x14ac:dyDescent="0.2">
      <c r="A18"/>
      <c r="B18"/>
      <c r="E18"/>
      <c r="G18" s="10"/>
      <c r="H18"/>
      <c r="I18"/>
      <c r="M18"/>
    </row>
    <row r="19" spans="1:13" x14ac:dyDescent="0.2">
      <c r="A19"/>
      <c r="B19"/>
      <c r="E19"/>
      <c r="G19" s="10"/>
      <c r="H19"/>
      <c r="I19"/>
      <c r="M19"/>
    </row>
    <row r="20" spans="1:13" x14ac:dyDescent="0.2">
      <c r="A20"/>
      <c r="B20"/>
      <c r="E20"/>
      <c r="G20" s="10"/>
      <c r="H20"/>
      <c r="I20"/>
      <c r="M20"/>
    </row>
    <row r="21" spans="1:13" x14ac:dyDescent="0.2">
      <c r="A21"/>
      <c r="B21"/>
      <c r="E21"/>
      <c r="G21" s="10"/>
      <c r="H21"/>
      <c r="I21"/>
      <c r="M21"/>
    </row>
    <row r="22" spans="1:13" x14ac:dyDescent="0.2">
      <c r="A22"/>
      <c r="B22"/>
      <c r="E22"/>
      <c r="G22" s="10"/>
      <c r="H22"/>
      <c r="I22"/>
      <c r="M22"/>
    </row>
    <row r="23" spans="1:13" x14ac:dyDescent="0.2">
      <c r="A23"/>
      <c r="B23"/>
      <c r="E23"/>
      <c r="G23" s="10"/>
      <c r="H23"/>
      <c r="I23"/>
      <c r="M23"/>
    </row>
    <row r="24" spans="1:13" x14ac:dyDescent="0.2">
      <c r="A24"/>
      <c r="B24"/>
      <c r="E24"/>
      <c r="G24" s="10"/>
      <c r="H24"/>
      <c r="I24"/>
      <c r="M24"/>
    </row>
    <row r="25" spans="1:13" x14ac:dyDescent="0.2">
      <c r="A25"/>
      <c r="B25"/>
      <c r="E25"/>
      <c r="G25" s="10"/>
      <c r="H25"/>
      <c r="I25"/>
      <c r="M25"/>
    </row>
    <row r="26" spans="1:13" x14ac:dyDescent="0.2">
      <c r="A26"/>
      <c r="B26"/>
      <c r="E26"/>
      <c r="G26" s="10"/>
      <c r="H26"/>
      <c r="I26"/>
      <c r="M26"/>
    </row>
    <row r="27" spans="1:13" x14ac:dyDescent="0.2">
      <c r="A27"/>
      <c r="B27"/>
      <c r="E27"/>
      <c r="G27" s="10"/>
      <c r="H27"/>
      <c r="I27"/>
      <c r="M27"/>
    </row>
    <row r="28" spans="1:13" x14ac:dyDescent="0.2">
      <c r="A28"/>
      <c r="B28"/>
      <c r="E28"/>
      <c r="G28" s="10"/>
      <c r="H28"/>
      <c r="I28"/>
      <c r="M28"/>
    </row>
    <row r="29" spans="1:13" x14ac:dyDescent="0.2">
      <c r="A29"/>
      <c r="B29"/>
      <c r="E29"/>
      <c r="G29" s="10"/>
      <c r="H29"/>
      <c r="I29"/>
      <c r="M29"/>
    </row>
    <row r="30" spans="1:13" x14ac:dyDescent="0.2">
      <c r="A30"/>
      <c r="B30"/>
      <c r="E30"/>
      <c r="G30" s="10"/>
      <c r="H30"/>
      <c r="I30"/>
      <c r="M30"/>
    </row>
    <row r="31" spans="1:13" x14ac:dyDescent="0.2">
      <c r="A31"/>
      <c r="B31"/>
      <c r="E31"/>
      <c r="G31" s="10"/>
      <c r="H31"/>
      <c r="I31"/>
      <c r="M31"/>
    </row>
    <row r="32" spans="1:13" x14ac:dyDescent="0.2">
      <c r="A32"/>
      <c r="B32"/>
      <c r="E32"/>
      <c r="G32" s="10"/>
      <c r="H32"/>
      <c r="I32"/>
      <c r="M32"/>
    </row>
    <row r="33" spans="1:13" x14ac:dyDescent="0.2">
      <c r="A33"/>
      <c r="B33"/>
      <c r="E33"/>
      <c r="G33" s="10"/>
      <c r="H33"/>
      <c r="I33"/>
      <c r="M33"/>
    </row>
    <row r="34" spans="1:13" x14ac:dyDescent="0.2">
      <c r="A34"/>
      <c r="B34"/>
      <c r="E34"/>
      <c r="G34" s="10"/>
      <c r="H34"/>
      <c r="I34"/>
      <c r="M34"/>
    </row>
    <row r="35" spans="1:13" x14ac:dyDescent="0.2">
      <c r="A35"/>
      <c r="B35"/>
      <c r="E35"/>
      <c r="G35" s="10"/>
      <c r="H35"/>
      <c r="I35"/>
      <c r="M35"/>
    </row>
    <row r="36" spans="1:13" x14ac:dyDescent="0.2">
      <c r="A36"/>
      <c r="B36"/>
      <c r="E36"/>
      <c r="G36" s="10"/>
      <c r="H36"/>
      <c r="I36"/>
      <c r="M36"/>
    </row>
    <row r="37" spans="1:13" x14ac:dyDescent="0.2">
      <c r="G37" s="10"/>
    </row>
    <row r="38" spans="1:13" x14ac:dyDescent="0.2">
      <c r="G38" s="10"/>
    </row>
    <row r="39" spans="1:13" x14ac:dyDescent="0.2">
      <c r="G39" s="10"/>
    </row>
    <row r="40" spans="1:13" x14ac:dyDescent="0.2">
      <c r="G40" s="10"/>
    </row>
    <row r="41" spans="1:13" x14ac:dyDescent="0.2">
      <c r="G41" s="10"/>
    </row>
    <row r="42" spans="1:13" x14ac:dyDescent="0.2">
      <c r="G42" s="10"/>
    </row>
    <row r="43" spans="1:13" x14ac:dyDescent="0.2">
      <c r="G43" s="10"/>
    </row>
    <row r="44" spans="1:13" x14ac:dyDescent="0.2">
      <c r="G44" s="10"/>
    </row>
    <row r="45" spans="1:13" x14ac:dyDescent="0.2">
      <c r="G45" s="10"/>
    </row>
    <row r="46" spans="1:13" x14ac:dyDescent="0.2">
      <c r="G46" s="10"/>
    </row>
    <row r="47" spans="1:13" x14ac:dyDescent="0.2">
      <c r="G47" s="10"/>
    </row>
    <row r="48" spans="1:13" x14ac:dyDescent="0.2">
      <c r="G48" s="10"/>
    </row>
    <row r="49" spans="7:7" x14ac:dyDescent="0.2">
      <c r="G49" s="10"/>
    </row>
    <row r="50" spans="7:7" x14ac:dyDescent="0.2">
      <c r="G50" s="10"/>
    </row>
    <row r="51" spans="7:7" x14ac:dyDescent="0.2">
      <c r="G51" s="10"/>
    </row>
    <row r="52" spans="7:7" x14ac:dyDescent="0.2">
      <c r="G52" s="10"/>
    </row>
    <row r="53" spans="7:7" x14ac:dyDescent="0.2">
      <c r="G53" s="10"/>
    </row>
    <row r="54" spans="7:7" x14ac:dyDescent="0.2">
      <c r="G54" s="10"/>
    </row>
    <row r="55" spans="7:7" x14ac:dyDescent="0.2">
      <c r="G55" s="10"/>
    </row>
    <row r="56" spans="7:7" x14ac:dyDescent="0.2">
      <c r="G56" s="10"/>
    </row>
    <row r="57" spans="7:7" x14ac:dyDescent="0.2">
      <c r="G57" s="10"/>
    </row>
    <row r="58" spans="7:7" x14ac:dyDescent="0.2">
      <c r="G58" s="10"/>
    </row>
    <row r="59" spans="7:7" x14ac:dyDescent="0.2">
      <c r="G59" s="10"/>
    </row>
    <row r="60" spans="7:7" x14ac:dyDescent="0.2">
      <c r="G60" s="10"/>
    </row>
    <row r="61" spans="7:7" x14ac:dyDescent="0.2">
      <c r="G61" s="10"/>
    </row>
    <row r="62" spans="7:7" x14ac:dyDescent="0.2">
      <c r="G62" s="10"/>
    </row>
    <row r="63" spans="7:7" x14ac:dyDescent="0.2">
      <c r="G63" s="10"/>
    </row>
    <row r="64" spans="7:7" x14ac:dyDescent="0.2">
      <c r="G64" s="10"/>
    </row>
    <row r="65" spans="7:7" x14ac:dyDescent="0.2">
      <c r="G65" s="10"/>
    </row>
    <row r="66" spans="7:7" x14ac:dyDescent="0.2">
      <c r="G66" s="10"/>
    </row>
    <row r="67" spans="7:7" x14ac:dyDescent="0.2">
      <c r="G67" s="10"/>
    </row>
    <row r="68" spans="7:7" x14ac:dyDescent="0.2">
      <c r="G68" s="10"/>
    </row>
    <row r="69" spans="7:7" x14ac:dyDescent="0.2">
      <c r="G69" s="10"/>
    </row>
    <row r="70" spans="7:7" x14ac:dyDescent="0.2">
      <c r="G70" s="10"/>
    </row>
    <row r="71" spans="7:7" x14ac:dyDescent="0.2">
      <c r="G71" s="10"/>
    </row>
    <row r="72" spans="7:7" x14ac:dyDescent="0.2">
      <c r="G72" s="10"/>
    </row>
    <row r="73" spans="7:7" x14ac:dyDescent="0.2">
      <c r="G73" s="10"/>
    </row>
    <row r="74" spans="7:7" x14ac:dyDescent="0.2">
      <c r="G74" s="10"/>
    </row>
    <row r="75" spans="7:7" x14ac:dyDescent="0.2">
      <c r="G75" s="10"/>
    </row>
    <row r="76" spans="7:7" x14ac:dyDescent="0.2">
      <c r="G76" s="10"/>
    </row>
    <row r="77" spans="7:7" x14ac:dyDescent="0.2">
      <c r="G77" s="10"/>
    </row>
    <row r="78" spans="7:7" x14ac:dyDescent="0.2">
      <c r="G78" s="10"/>
    </row>
    <row r="79" spans="7:7" x14ac:dyDescent="0.2">
      <c r="G79" s="10"/>
    </row>
    <row r="80" spans="7:7" x14ac:dyDescent="0.2">
      <c r="G80" s="10"/>
    </row>
    <row r="81" spans="7:7" x14ac:dyDescent="0.2">
      <c r="G81" s="10"/>
    </row>
    <row r="82" spans="7:7" x14ac:dyDescent="0.2">
      <c r="G82" s="10"/>
    </row>
    <row r="83" spans="7:7" x14ac:dyDescent="0.2">
      <c r="G83" s="10"/>
    </row>
    <row r="84" spans="7:7" x14ac:dyDescent="0.2">
      <c r="G84" s="10"/>
    </row>
    <row r="85" spans="7:7" x14ac:dyDescent="0.2">
      <c r="G85" s="10"/>
    </row>
    <row r="86" spans="7:7" x14ac:dyDescent="0.2">
      <c r="G86" s="10"/>
    </row>
    <row r="87" spans="7:7" x14ac:dyDescent="0.2">
      <c r="G87" s="10"/>
    </row>
    <row r="88" spans="7:7" x14ac:dyDescent="0.2">
      <c r="G88" s="10"/>
    </row>
    <row r="89" spans="7:7" x14ac:dyDescent="0.2">
      <c r="G89" s="10"/>
    </row>
    <row r="90" spans="7:7" x14ac:dyDescent="0.2">
      <c r="G90" s="10"/>
    </row>
    <row r="91" spans="7:7" x14ac:dyDescent="0.2">
      <c r="G91" s="10"/>
    </row>
    <row r="92" spans="7:7" x14ac:dyDescent="0.2">
      <c r="G92" s="10"/>
    </row>
    <row r="93" spans="7:7" x14ac:dyDescent="0.2">
      <c r="G93" s="10"/>
    </row>
    <row r="94" spans="7:7" x14ac:dyDescent="0.2">
      <c r="G94" s="10"/>
    </row>
    <row r="95" spans="7:7" x14ac:dyDescent="0.2">
      <c r="G95" s="10"/>
    </row>
    <row r="96" spans="7:7" x14ac:dyDescent="0.2">
      <c r="G96" s="10"/>
    </row>
    <row r="97" spans="7:7" x14ac:dyDescent="0.2">
      <c r="G97" s="10"/>
    </row>
    <row r="98" spans="7:7" x14ac:dyDescent="0.2">
      <c r="G98" s="10"/>
    </row>
    <row r="99" spans="7:7" x14ac:dyDescent="0.2">
      <c r="G99" s="10"/>
    </row>
  </sheetData>
  <conditionalFormatting sqref="G1:G1048576">
    <cfRule type="colorScale" priority="3">
      <colorScale>
        <cfvo type="min"/>
        <cfvo type="percentile" val="50"/>
        <cfvo type="max"/>
        <color rgb="FF00B050"/>
        <color theme="5"/>
        <color rgb="FFFF0000"/>
      </colorScale>
    </cfRule>
  </conditionalFormatting>
  <conditionalFormatting sqref="G2:G9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"/>
  <sheetViews>
    <sheetView zoomScaleNormal="138" workbookViewId="0">
      <selection activeCell="C4" sqref="C4"/>
    </sheetView>
  </sheetViews>
  <sheetFormatPr baseColWidth="10" defaultColWidth="8.83203125" defaultRowHeight="15" x14ac:dyDescent="0.2"/>
  <cols>
    <col min="1" max="1" width="16.83203125" style="14" bestFit="1" customWidth="1"/>
    <col min="2" max="2" width="23.83203125" style="14" bestFit="1" customWidth="1"/>
    <col min="3" max="3" width="20.6640625" bestFit="1" customWidth="1"/>
    <col min="6" max="6" width="12.1640625" style="14" bestFit="1" customWidth="1"/>
    <col min="7" max="7" width="11" style="14" bestFit="1" customWidth="1"/>
    <col min="8" max="8" width="11.1640625" style="14" bestFit="1" customWidth="1"/>
    <col min="10" max="10" width="91.5" style="14" bestFit="1" customWidth="1"/>
    <col min="13" max="13" width="14.6640625" style="14" bestFit="1" customWidth="1"/>
    <col min="14" max="14" width="22.6640625" style="14" bestFit="1" customWidth="1"/>
    <col min="15" max="15" width="12.1640625" style="14" bestFit="1" customWidth="1"/>
    <col min="16" max="17" width="12.1640625" style="14" customWidth="1"/>
    <col min="18" max="19" width="12.6640625" style="14" bestFit="1" customWidth="1"/>
    <col min="20" max="20" width="11" style="14" bestFit="1" customWidth="1"/>
    <col min="22" max="22" width="89.6640625" style="14" bestFit="1" customWidth="1"/>
  </cols>
  <sheetData>
    <row r="1" spans="1:23" x14ac:dyDescent="0.2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4"/>
    </row>
    <row r="2" spans="1:23" x14ac:dyDescent="0.2">
      <c r="A2" s="7" t="s">
        <v>15</v>
      </c>
      <c r="B2" s="7" t="s">
        <v>16</v>
      </c>
      <c r="C2" s="7" t="s">
        <v>17</v>
      </c>
      <c r="D2" s="7" t="s">
        <v>2</v>
      </c>
      <c r="E2" s="7" t="s">
        <v>4</v>
      </c>
      <c r="F2" s="7" t="s">
        <v>18</v>
      </c>
      <c r="G2" s="7" t="s">
        <v>19</v>
      </c>
      <c r="H2" s="7" t="s">
        <v>7</v>
      </c>
      <c r="I2" s="7" t="s">
        <v>10</v>
      </c>
      <c r="J2" s="7" t="s">
        <v>20</v>
      </c>
    </row>
    <row r="3" spans="1:23" x14ac:dyDescent="0.2">
      <c r="A3" s="13" t="s">
        <v>13</v>
      </c>
      <c r="B3" s="12" t="e">
        <f>VLOOKUP($A$3,Raw_Data!$A:$M,2,0)</f>
        <v>#N/A</v>
      </c>
      <c r="C3" s="12" t="e">
        <f>VLOOKUP($A$3,Raw_Data!$A:$M,7,0)</f>
        <v>#N/A</v>
      </c>
      <c r="D3" s="9" t="e">
        <f>VLOOKUP($A$3,Raw_Data!$A:$M,3,0)</f>
        <v>#N/A</v>
      </c>
      <c r="E3" s="12" t="e">
        <f>VLOOKUP($A$3,Raw_Data!$A:$M,4,0)</f>
        <v>#N/A</v>
      </c>
      <c r="F3" s="15" t="e">
        <f>VLOOKUP($A$3,Raw_Data!$A:$M,6,0)</f>
        <v>#N/A</v>
      </c>
      <c r="G3" s="16" t="e">
        <f>(B8*C3)+B9</f>
        <v>#DIV/0!</v>
      </c>
      <c r="H3" s="12" t="e">
        <f>VLOOKUP($A$3,Raw_Data!$A:$M,8,0)</f>
        <v>#N/A</v>
      </c>
      <c r="I3" s="12" t="e">
        <f>VLOOKUP($A$3,Raw_Data!$A:$M,11,0)</f>
        <v>#N/A</v>
      </c>
      <c r="J3" s="15" t="e">
        <f>VLOOKUP($A$3,Raw_Data!A:M,13,0)</f>
        <v>#N/A</v>
      </c>
    </row>
    <row r="7" spans="1:23" x14ac:dyDescent="0.2">
      <c r="W7" s="1"/>
    </row>
    <row r="8" spans="1:23" x14ac:dyDescent="0.2">
      <c r="A8" s="8" t="s">
        <v>21</v>
      </c>
      <c r="B8" s="6" t="e">
        <f>SLOPE(Raw_Data!F:F,Raw_Data!G:G)</f>
        <v>#DIV/0!</v>
      </c>
      <c r="C8" s="11"/>
    </row>
    <row r="9" spans="1:23" x14ac:dyDescent="0.2">
      <c r="A9" s="8" t="s">
        <v>22</v>
      </c>
      <c r="B9" s="6" t="e">
        <f>INTERCEPT(Raw_Data!F:F, Raw_Data!G:G)</f>
        <v>#DIV/0!</v>
      </c>
    </row>
  </sheetData>
  <mergeCells count="1">
    <mergeCell ref="A1:J1"/>
  </mergeCells>
  <conditionalFormatting sqref="G3">
    <cfRule type="expression" dxfId="4" priority="1">
      <formula>$G$3&lt;$F$3</formula>
    </cfRule>
    <cfRule type="expression" dxfId="3" priority="2">
      <formula>$G$3&gt;$F$3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zoomScale="115" workbookViewId="0">
      <selection activeCell="C3" sqref="C3"/>
    </sheetView>
  </sheetViews>
  <sheetFormatPr baseColWidth="10" defaultColWidth="8.83203125" defaultRowHeight="15" x14ac:dyDescent="0.2"/>
  <cols>
    <col min="1" max="1" width="8.83203125" style="14" customWidth="1"/>
    <col min="3" max="3" width="23" style="17" customWidth="1"/>
    <col min="4" max="4" width="13.33203125" style="18" customWidth="1"/>
    <col min="6" max="7" width="10.1640625" style="14" bestFit="1" customWidth="1"/>
    <col min="8" max="8" width="12.6640625" style="14" customWidth="1"/>
  </cols>
  <sheetData>
    <row r="1" spans="2:8" x14ac:dyDescent="0.2">
      <c r="B1" s="25" t="s">
        <v>23</v>
      </c>
      <c r="C1" s="26"/>
      <c r="D1" s="27"/>
      <c r="F1" s="25"/>
      <c r="G1" s="28"/>
      <c r="H1" s="28"/>
    </row>
    <row r="2" spans="2:8" x14ac:dyDescent="0.2">
      <c r="B2" t="s">
        <v>2</v>
      </c>
      <c r="C2" s="19" t="s">
        <v>17</v>
      </c>
      <c r="D2" s="20" t="s">
        <v>24</v>
      </c>
      <c r="F2" s="21"/>
      <c r="G2" s="21"/>
      <c r="H2" s="21"/>
    </row>
    <row r="3" spans="2:8" x14ac:dyDescent="0.2">
      <c r="B3">
        <v>2002</v>
      </c>
      <c r="C3" s="17" t="e">
        <f>AVERAGEIF(#REF!,B3,#REF!)</f>
        <v>#REF!</v>
      </c>
      <c r="D3" s="18" t="e">
        <f>AVERAGEIF(#REF!,B3,#REF!)</f>
        <v>#REF!</v>
      </c>
      <c r="F3" s="21"/>
      <c r="G3" s="21"/>
      <c r="H3" s="21"/>
    </row>
    <row r="4" spans="2:8" x14ac:dyDescent="0.2">
      <c r="B4">
        <f t="shared" ref="B4:B21" si="0">B3+1</f>
        <v>2003</v>
      </c>
      <c r="C4" s="17" t="e">
        <f>AVERAGEIF(#REF!,B4,#REF!)</f>
        <v>#REF!</v>
      </c>
      <c r="D4" s="18" t="e">
        <f>AVERAGEIF(#REF!,B4,#REF!)</f>
        <v>#REF!</v>
      </c>
      <c r="F4" s="21"/>
      <c r="G4" s="21"/>
      <c r="H4" s="21"/>
    </row>
    <row r="5" spans="2:8" x14ac:dyDescent="0.2">
      <c r="B5">
        <f t="shared" si="0"/>
        <v>2004</v>
      </c>
      <c r="C5" s="17" t="e">
        <f>AVERAGEIF(#REF!,B5,#REF!)</f>
        <v>#REF!</v>
      </c>
      <c r="D5" s="18" t="e">
        <f>AVERAGEIF(#REF!,B5,#REF!)</f>
        <v>#REF!</v>
      </c>
      <c r="F5" s="21"/>
      <c r="G5" s="21"/>
      <c r="H5" s="21"/>
    </row>
    <row r="6" spans="2:8" x14ac:dyDescent="0.2">
      <c r="B6">
        <f t="shared" si="0"/>
        <v>2005</v>
      </c>
      <c r="C6" s="17" t="e">
        <f>AVERAGEIF(#REF!,B6,#REF!)</f>
        <v>#REF!</v>
      </c>
      <c r="D6" s="18" t="e">
        <f>AVERAGEIF(#REF!,B6,#REF!)</f>
        <v>#REF!</v>
      </c>
      <c r="F6" s="21"/>
      <c r="G6" s="21"/>
      <c r="H6" s="21"/>
    </row>
    <row r="7" spans="2:8" x14ac:dyDescent="0.2">
      <c r="B7">
        <f t="shared" si="0"/>
        <v>2006</v>
      </c>
      <c r="C7" s="17" t="e">
        <f>AVERAGEIF(#REF!,B7,#REF!)</f>
        <v>#REF!</v>
      </c>
      <c r="D7" s="18" t="e">
        <f>AVERAGEIF(#REF!,B7,#REF!)</f>
        <v>#REF!</v>
      </c>
      <c r="F7" s="21"/>
      <c r="G7" s="21"/>
      <c r="H7" s="21"/>
    </row>
    <row r="8" spans="2:8" x14ac:dyDescent="0.2">
      <c r="B8">
        <f t="shared" si="0"/>
        <v>2007</v>
      </c>
      <c r="C8" s="17" t="e">
        <f>AVERAGEIF(#REF!,B8,#REF!)</f>
        <v>#REF!</v>
      </c>
      <c r="D8" s="18" t="e">
        <f>AVERAGEIF(#REF!,B8,#REF!)</f>
        <v>#REF!</v>
      </c>
      <c r="F8" s="21"/>
      <c r="G8" s="21"/>
      <c r="H8" s="21"/>
    </row>
    <row r="9" spans="2:8" x14ac:dyDescent="0.2">
      <c r="B9">
        <f t="shared" si="0"/>
        <v>2008</v>
      </c>
      <c r="C9" s="17" t="e">
        <f>AVERAGEIF(#REF!,B9,#REF!)</f>
        <v>#REF!</v>
      </c>
      <c r="D9" s="18" t="e">
        <f>AVERAGEIF(#REF!,B9,#REF!)</f>
        <v>#REF!</v>
      </c>
      <c r="F9" s="21"/>
      <c r="G9" s="21"/>
      <c r="H9" s="21"/>
    </row>
    <row r="10" spans="2:8" x14ac:dyDescent="0.2">
      <c r="B10">
        <f t="shared" si="0"/>
        <v>2009</v>
      </c>
      <c r="C10" s="17" t="e">
        <f>AVERAGEIF(#REF!,B10,#REF!)</f>
        <v>#REF!</v>
      </c>
      <c r="D10" s="18" t="e">
        <f>AVERAGEIF(#REF!,B10,#REF!)</f>
        <v>#REF!</v>
      </c>
      <c r="F10" s="21"/>
      <c r="G10" s="21"/>
      <c r="H10" s="21"/>
    </row>
    <row r="11" spans="2:8" x14ac:dyDescent="0.2">
      <c r="B11">
        <f t="shared" si="0"/>
        <v>2010</v>
      </c>
      <c r="C11" s="17" t="e">
        <f>AVERAGEIF(#REF!,B11,#REF!)</f>
        <v>#REF!</v>
      </c>
      <c r="D11" s="18" t="e">
        <f>AVERAGEIF(#REF!,B11,#REF!)</f>
        <v>#REF!</v>
      </c>
      <c r="F11" s="21"/>
      <c r="G11" s="21"/>
      <c r="H11" s="21"/>
    </row>
    <row r="12" spans="2:8" x14ac:dyDescent="0.2">
      <c r="B12">
        <f t="shared" si="0"/>
        <v>2011</v>
      </c>
      <c r="C12" s="17" t="e">
        <f>AVERAGEIF(#REF!,B12,#REF!)</f>
        <v>#REF!</v>
      </c>
      <c r="D12" s="18" t="e">
        <f>AVERAGEIF(#REF!,B12,#REF!)</f>
        <v>#REF!</v>
      </c>
      <c r="F12" s="21"/>
      <c r="G12" s="21"/>
      <c r="H12" s="21"/>
    </row>
    <row r="13" spans="2:8" x14ac:dyDescent="0.2">
      <c r="B13">
        <f t="shared" si="0"/>
        <v>2012</v>
      </c>
      <c r="C13" s="17" t="e">
        <f>AVERAGEIF(#REF!,B13,#REF!)</f>
        <v>#REF!</v>
      </c>
      <c r="D13" s="18" t="e">
        <f>AVERAGEIF(#REF!,B13,#REF!)</f>
        <v>#REF!</v>
      </c>
      <c r="F13" s="21"/>
      <c r="G13" s="21"/>
      <c r="H13" s="21"/>
    </row>
    <row r="14" spans="2:8" x14ac:dyDescent="0.2">
      <c r="B14">
        <f t="shared" si="0"/>
        <v>2013</v>
      </c>
      <c r="C14" s="17" t="e">
        <f>AVERAGEIF(#REF!,B14,#REF!)</f>
        <v>#REF!</v>
      </c>
      <c r="D14" s="18" t="e">
        <f>AVERAGEIF(#REF!,B14,#REF!)</f>
        <v>#REF!</v>
      </c>
      <c r="F14" s="21"/>
      <c r="G14" s="21"/>
      <c r="H14" s="21"/>
    </row>
    <row r="15" spans="2:8" x14ac:dyDescent="0.2">
      <c r="B15">
        <f t="shared" si="0"/>
        <v>2014</v>
      </c>
      <c r="C15" s="17" t="e">
        <f>AVERAGEIF(#REF!,B15,#REF!)</f>
        <v>#REF!</v>
      </c>
      <c r="D15" s="18" t="e">
        <f>AVERAGEIF(#REF!,B15,#REF!)</f>
        <v>#REF!</v>
      </c>
      <c r="F15" s="21"/>
      <c r="G15" s="21"/>
      <c r="H15" s="21"/>
    </row>
    <row r="16" spans="2:8" x14ac:dyDescent="0.2">
      <c r="B16">
        <f t="shared" si="0"/>
        <v>2015</v>
      </c>
      <c r="C16" s="17" t="e">
        <f>AVERAGEIF(#REF!,B16,#REF!)</f>
        <v>#REF!</v>
      </c>
      <c r="D16" s="18" t="e">
        <f>AVERAGEIF(#REF!,B16,#REF!)</f>
        <v>#REF!</v>
      </c>
      <c r="F16" s="21"/>
      <c r="G16" s="21"/>
      <c r="H16" s="21"/>
    </row>
    <row r="17" spans="2:8" x14ac:dyDescent="0.2">
      <c r="B17">
        <f t="shared" si="0"/>
        <v>2016</v>
      </c>
      <c r="C17" s="17" t="e">
        <f>AVERAGEIF(#REF!,B17,#REF!)</f>
        <v>#REF!</v>
      </c>
      <c r="D17" s="18" t="e">
        <f>AVERAGEIF(#REF!,B17,#REF!)</f>
        <v>#REF!</v>
      </c>
      <c r="F17" s="21"/>
      <c r="G17" s="21"/>
      <c r="H17" s="21"/>
    </row>
    <row r="18" spans="2:8" x14ac:dyDescent="0.2">
      <c r="B18">
        <f t="shared" si="0"/>
        <v>2017</v>
      </c>
      <c r="C18" s="17" t="e">
        <f>AVERAGEIF(#REF!,B18,#REF!)</f>
        <v>#REF!</v>
      </c>
      <c r="D18" s="18" t="e">
        <f>AVERAGEIF(#REF!,B18,#REF!)</f>
        <v>#REF!</v>
      </c>
      <c r="F18" s="21"/>
      <c r="G18" s="21"/>
      <c r="H18" s="21"/>
    </row>
    <row r="19" spans="2:8" x14ac:dyDescent="0.2">
      <c r="B19">
        <f t="shared" si="0"/>
        <v>2018</v>
      </c>
      <c r="C19" s="17" t="e">
        <f>AVERAGEIF(#REF!,B19,#REF!)</f>
        <v>#REF!</v>
      </c>
      <c r="D19" s="18" t="e">
        <f>AVERAGEIF(#REF!,B19,#REF!)</f>
        <v>#REF!</v>
      </c>
      <c r="F19" s="21"/>
      <c r="G19" s="21"/>
      <c r="H19" s="21"/>
    </row>
    <row r="20" spans="2:8" x14ac:dyDescent="0.2">
      <c r="B20">
        <f t="shared" si="0"/>
        <v>2019</v>
      </c>
      <c r="C20" s="17" t="e">
        <f>AVERAGEIF(#REF!,B20,#REF!)</f>
        <v>#REF!</v>
      </c>
      <c r="D20" s="18" t="e">
        <f>AVERAGEIF(#REF!,B20,#REF!)</f>
        <v>#REF!</v>
      </c>
      <c r="F20" s="21"/>
      <c r="G20" s="21"/>
      <c r="H20" s="21"/>
    </row>
    <row r="21" spans="2:8" x14ac:dyDescent="0.2">
      <c r="B21">
        <f t="shared" si="0"/>
        <v>2020</v>
      </c>
      <c r="C21" s="17" t="e">
        <f>AVERAGEIF(#REF!,B21,#REF!)</f>
        <v>#REF!</v>
      </c>
      <c r="D21" s="18" t="e">
        <f>AVERAGEIF(#REF!,B21,#REF!)</f>
        <v>#REF!</v>
      </c>
      <c r="F21" s="21"/>
      <c r="G21" s="21"/>
      <c r="H21" s="21"/>
    </row>
  </sheetData>
  <mergeCells count="2">
    <mergeCell ref="B1:D1"/>
    <mergeCell ref="F1:H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"/>
  <sheetViews>
    <sheetView zoomScale="85" zoomScaleNormal="85" workbookViewId="0">
      <selection activeCell="J16" sqref="J16"/>
    </sheetView>
  </sheetViews>
  <sheetFormatPr baseColWidth="10" defaultColWidth="8.83203125" defaultRowHeight="15" x14ac:dyDescent="0.2"/>
  <cols>
    <col min="1" max="1" width="19.5" style="14" bestFit="1" customWidth="1"/>
    <col min="2" max="2" width="16.5" style="14" bestFit="1" customWidth="1"/>
    <col min="3" max="6" width="6.6640625" style="14" bestFit="1" customWidth="1"/>
    <col min="7" max="7" width="6.83203125" style="14" bestFit="1" customWidth="1"/>
    <col min="8" max="8" width="6.6640625" style="14" bestFit="1" customWidth="1"/>
    <col min="9" max="34" width="7.6640625" style="14" bestFit="1" customWidth="1"/>
    <col min="35" max="35" width="12.1640625" style="14" bestFit="1" customWidth="1"/>
    <col min="36" max="40" width="16.33203125" style="14" bestFit="1" customWidth="1"/>
    <col min="41" max="41" width="11.33203125" style="14" bestFit="1" customWidth="1"/>
  </cols>
  <sheetData>
    <row r="1" spans="1:35" x14ac:dyDescent="0.2">
      <c r="A1" s="2" t="s">
        <v>4</v>
      </c>
      <c r="B1" s="3">
        <v>3</v>
      </c>
    </row>
    <row r="2" spans="1:35" x14ac:dyDescent="0.2">
      <c r="A2" s="2" t="s">
        <v>2</v>
      </c>
      <c r="B2" s="4" t="s">
        <v>25</v>
      </c>
    </row>
    <row r="4" spans="1:35" x14ac:dyDescent="0.2">
      <c r="A4" s="2" t="s">
        <v>26</v>
      </c>
      <c r="B4" s="2" t="s">
        <v>27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x14ac:dyDescent="0.2">
      <c r="A5" s="2" t="s">
        <v>28</v>
      </c>
      <c r="B5" s="4">
        <v>50000</v>
      </c>
      <c r="C5" s="4">
        <v>63600</v>
      </c>
      <c r="D5" s="4">
        <v>64942</v>
      </c>
      <c r="E5" s="4">
        <v>93440</v>
      </c>
      <c r="F5" s="4">
        <v>93955</v>
      </c>
      <c r="G5" s="4">
        <v>95000</v>
      </c>
      <c r="H5" s="4">
        <v>99200</v>
      </c>
      <c r="I5" s="4">
        <v>101000</v>
      </c>
      <c r="J5" s="4">
        <v>106830</v>
      </c>
      <c r="K5" s="4">
        <v>110000</v>
      </c>
      <c r="L5" s="4">
        <v>112500</v>
      </c>
      <c r="M5" s="4">
        <v>116000</v>
      </c>
      <c r="N5" s="4">
        <v>118000</v>
      </c>
      <c r="O5" s="4">
        <v>123000</v>
      </c>
      <c r="P5" s="4">
        <v>124000</v>
      </c>
      <c r="Q5" s="4">
        <v>141000</v>
      </c>
      <c r="R5" s="4">
        <v>152000</v>
      </c>
      <c r="S5" s="4">
        <v>154000</v>
      </c>
      <c r="T5" s="4">
        <v>167000</v>
      </c>
      <c r="U5" s="4">
        <v>168034</v>
      </c>
      <c r="V5" s="4">
        <v>173000</v>
      </c>
      <c r="W5" s="4">
        <v>176000</v>
      </c>
      <c r="X5" s="4">
        <v>176086</v>
      </c>
      <c r="Y5" s="4">
        <v>177500</v>
      </c>
      <c r="Z5" s="4">
        <v>180000</v>
      </c>
      <c r="AA5" s="4">
        <v>182675</v>
      </c>
      <c r="AB5" s="4">
        <v>184000</v>
      </c>
      <c r="AC5" s="4">
        <v>188500</v>
      </c>
      <c r="AD5" s="4">
        <v>189980</v>
      </c>
      <c r="AE5" s="4">
        <v>194000</v>
      </c>
      <c r="AF5" s="4">
        <v>197828</v>
      </c>
      <c r="AG5" s="4">
        <v>212000</v>
      </c>
      <c r="AH5" s="4">
        <v>255000</v>
      </c>
      <c r="AI5" s="4" t="s">
        <v>29</v>
      </c>
    </row>
    <row r="6" spans="1:35" x14ac:dyDescent="0.2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>
        <v>7000</v>
      </c>
      <c r="AI6" s="4">
        <v>7000</v>
      </c>
    </row>
    <row r="7" spans="1:35" x14ac:dyDescent="0.2">
      <c r="A7" s="3" t="s">
        <v>31</v>
      </c>
      <c r="B7" s="4"/>
      <c r="C7" s="4"/>
      <c r="D7" s="4"/>
      <c r="E7" s="4"/>
      <c r="F7" s="4"/>
      <c r="G7" s="4"/>
      <c r="H7" s="4"/>
      <c r="I7" s="4"/>
      <c r="J7" s="4"/>
      <c r="K7" s="4"/>
      <c r="L7" s="4">
        <v>12990</v>
      </c>
      <c r="M7" s="4"/>
      <c r="N7" s="4"/>
      <c r="O7" s="4"/>
      <c r="P7" s="4"/>
      <c r="Q7" s="4">
        <v>8750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>
        <v>9990</v>
      </c>
      <c r="AC7" s="4"/>
      <c r="AD7" s="4"/>
      <c r="AE7" s="4"/>
      <c r="AF7" s="4"/>
      <c r="AG7" s="4"/>
      <c r="AH7" s="4"/>
      <c r="AI7" s="4">
        <v>10576.66666666667</v>
      </c>
    </row>
    <row r="8" spans="1:35" x14ac:dyDescent="0.2">
      <c r="A8" s="3" t="s">
        <v>32</v>
      </c>
      <c r="B8" s="4">
        <v>9000</v>
      </c>
      <c r="C8" s="4">
        <v>9500</v>
      </c>
      <c r="D8" s="4"/>
      <c r="E8" s="4">
        <v>13900</v>
      </c>
      <c r="F8" s="4">
        <v>8200</v>
      </c>
      <c r="G8" s="4">
        <v>14000</v>
      </c>
      <c r="H8" s="4">
        <v>11995</v>
      </c>
      <c r="I8" s="4">
        <v>12500</v>
      </c>
      <c r="J8" s="4">
        <v>15000</v>
      </c>
      <c r="K8" s="4">
        <v>15000</v>
      </c>
      <c r="L8" s="4"/>
      <c r="M8" s="4">
        <v>11900</v>
      </c>
      <c r="N8" s="4">
        <v>11900</v>
      </c>
      <c r="O8" s="4">
        <v>8500</v>
      </c>
      <c r="P8" s="4">
        <v>8000</v>
      </c>
      <c r="Q8" s="4">
        <v>7700</v>
      </c>
      <c r="R8" s="4">
        <v>11000</v>
      </c>
      <c r="S8" s="4"/>
      <c r="T8" s="4"/>
      <c r="U8" s="4">
        <v>14500</v>
      </c>
      <c r="V8" s="4">
        <v>8900</v>
      </c>
      <c r="W8" s="4">
        <v>14999</v>
      </c>
      <c r="X8" s="4">
        <v>7500</v>
      </c>
      <c r="Y8" s="4">
        <v>5800</v>
      </c>
      <c r="Z8" s="4">
        <v>13000</v>
      </c>
      <c r="AA8" s="4">
        <v>12225</v>
      </c>
      <c r="AB8" s="4"/>
      <c r="AC8" s="4">
        <v>12000</v>
      </c>
      <c r="AD8" s="4">
        <v>8000</v>
      </c>
      <c r="AE8" s="4">
        <v>10990</v>
      </c>
      <c r="AF8" s="4">
        <v>9999</v>
      </c>
      <c r="AG8" s="4">
        <v>10900</v>
      </c>
      <c r="AH8" s="4"/>
      <c r="AI8" s="4">
        <v>10996.592592592589</v>
      </c>
    </row>
    <row r="9" spans="1:35" x14ac:dyDescent="0.2">
      <c r="A9" s="3" t="s">
        <v>33</v>
      </c>
      <c r="B9" s="4"/>
      <c r="C9" s="4"/>
      <c r="D9" s="4">
        <v>15000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>
        <v>13000</v>
      </c>
      <c r="T9" s="4">
        <v>10000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>
        <v>12666.66666666667</v>
      </c>
    </row>
    <row r="10" spans="1:35" x14ac:dyDescent="0.2">
      <c r="A10" s="3" t="s">
        <v>29</v>
      </c>
      <c r="B10" s="4">
        <v>9000</v>
      </c>
      <c r="C10" s="4">
        <v>9500</v>
      </c>
      <c r="D10" s="4">
        <v>15000</v>
      </c>
      <c r="E10" s="4">
        <v>13900</v>
      </c>
      <c r="F10" s="4">
        <v>8200</v>
      </c>
      <c r="G10" s="4">
        <v>14000</v>
      </c>
      <c r="H10" s="4">
        <v>11995</v>
      </c>
      <c r="I10" s="4">
        <v>12500</v>
      </c>
      <c r="J10" s="4">
        <v>15000</v>
      </c>
      <c r="K10" s="4">
        <v>15000</v>
      </c>
      <c r="L10" s="4">
        <v>12990</v>
      </c>
      <c r="M10" s="4">
        <v>11900</v>
      </c>
      <c r="N10" s="4">
        <v>11900</v>
      </c>
      <c r="O10" s="4">
        <v>8500</v>
      </c>
      <c r="P10" s="4">
        <v>8000</v>
      </c>
      <c r="Q10" s="4">
        <v>8225</v>
      </c>
      <c r="R10" s="4">
        <v>11000</v>
      </c>
      <c r="S10" s="4">
        <v>13000</v>
      </c>
      <c r="T10" s="4">
        <v>10000</v>
      </c>
      <c r="U10" s="4">
        <v>14500</v>
      </c>
      <c r="V10" s="4">
        <v>8900</v>
      </c>
      <c r="W10" s="4">
        <v>14999</v>
      </c>
      <c r="X10" s="4">
        <v>7500</v>
      </c>
      <c r="Y10" s="4">
        <v>5800</v>
      </c>
      <c r="Z10" s="4">
        <v>13000</v>
      </c>
      <c r="AA10" s="4">
        <v>12225</v>
      </c>
      <c r="AB10" s="4">
        <v>9990</v>
      </c>
      <c r="AC10" s="4">
        <v>12000</v>
      </c>
      <c r="AD10" s="4">
        <v>8000</v>
      </c>
      <c r="AE10" s="4">
        <v>10990</v>
      </c>
      <c r="AF10" s="4">
        <v>9999</v>
      </c>
      <c r="AG10" s="4">
        <v>10900</v>
      </c>
      <c r="AH10" s="4">
        <v>7000</v>
      </c>
      <c r="AI10" s="4">
        <v>10989.35294117647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Raw_Data</vt:lpstr>
      <vt:lpstr>Charts</vt:lpstr>
      <vt:lpstr>Tables</vt:lpstr>
      <vt:lpstr>Pivot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karbowiak</dc:creator>
  <cp:lastModifiedBy>19karbowiakt</cp:lastModifiedBy>
  <dcterms:created xsi:type="dcterms:W3CDTF">2015-06-05T18:17:20Z</dcterms:created>
  <dcterms:modified xsi:type="dcterms:W3CDTF">2021-10-06T07:13:18Z</dcterms:modified>
</cp:coreProperties>
</file>