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keckler/Documents/work/ARC/mini/oxide/ARC/physicalImplementation/"/>
    </mc:Choice>
  </mc:AlternateContent>
  <bookViews>
    <workbookView xWindow="-51120" yWindow="440" windowWidth="51120" windowHeight="283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48" i="1" l="1"/>
  <c r="S47" i="1"/>
  <c r="I85" i="1"/>
  <c r="I86" i="1"/>
  <c r="I83" i="1"/>
  <c r="I82" i="1"/>
  <c r="I78" i="1"/>
  <c r="I77" i="1"/>
  <c r="I73" i="1"/>
  <c r="I25" i="1"/>
  <c r="I48" i="1"/>
  <c r="I47" i="1"/>
  <c r="I43" i="1"/>
  <c r="I42" i="1"/>
  <c r="I38" i="1"/>
  <c r="I33" i="1"/>
  <c r="I18" i="1"/>
  <c r="I17" i="1"/>
  <c r="I3" i="1"/>
</calcChain>
</file>

<file path=xl/comments1.xml><?xml version="1.0" encoding="utf-8"?>
<comments xmlns="http://schemas.openxmlformats.org/spreadsheetml/2006/main">
  <authors>
    <author>Microsoft Office User</author>
  </authors>
  <commentList>
    <comment ref="B3" authorId="0">
      <text>
        <r>
          <rPr>
            <b/>
            <sz val="10"/>
            <color indexed="81"/>
            <rFont val="Calibri"/>
          </rPr>
          <t>taken from section 3.4.3.2 of Malwina's report to DOE, "high fidelity simulation of ARC systems"</t>
        </r>
      </text>
    </comment>
    <comment ref="B4" authorId="0">
      <text>
        <r>
          <rPr>
            <b/>
            <sz val="10"/>
            <color indexed="81"/>
            <rFont val="Calibri"/>
          </rPr>
          <t>taken from table 1 of Malwina's report to DOE, "high fidelity simulation of ARC systems", although I feel that this value is a bit high</t>
        </r>
      </text>
    </comment>
    <comment ref="B7" authorId="0">
      <text>
        <r>
          <rPr>
            <b/>
            <sz val="10"/>
            <color indexed="81"/>
            <rFont val="Calibri"/>
          </rPr>
          <t>from Table 10 of Malwina's DOE report "high fidelity simulation of ARC systems"</t>
        </r>
      </text>
    </comment>
    <comment ref="B8" authorId="0">
      <text>
        <r>
          <rPr>
            <b/>
            <sz val="10"/>
            <color indexed="81"/>
            <rFont val="Calibri"/>
          </rPr>
          <t>from Table 10 of Malwina's DOE report "high fidelity simulation of ARC systems"</t>
        </r>
      </text>
    </comment>
    <comment ref="B9" authorId="0">
      <text>
        <r>
          <rPr>
            <b/>
            <sz val="10"/>
            <color indexed="81"/>
            <rFont val="Calibri"/>
          </rPr>
          <t>taken from Table 4.3 of Hoffman's "preliminary core design studies for the advanced burner…"</t>
        </r>
      </text>
    </comment>
    <comment ref="B10" authorId="0">
      <text>
        <r>
          <rPr>
            <b/>
            <sz val="10"/>
            <color indexed="81"/>
            <rFont val="Calibri"/>
          </rPr>
          <t>from redacted ANL report on ABR transients from Tom Fanning</t>
        </r>
      </text>
    </comment>
    <comment ref="B11" authorId="0">
      <text>
        <r>
          <rPr>
            <b/>
            <sz val="10"/>
            <color indexed="81"/>
            <rFont val="Calibri"/>
          </rPr>
          <t>from redacted ANL report on ABR transients from Tom Fanning</t>
        </r>
      </text>
    </comment>
    <comment ref="B13" authorId="0">
      <text>
        <r>
          <rPr>
            <b/>
            <sz val="10"/>
            <color indexed="81"/>
            <rFont val="Calibri"/>
          </rPr>
          <t>calculated from equations 89 and 90 of NED paper by Qvist et al</t>
        </r>
      </text>
    </comment>
    <comment ref="B14" authorId="0">
      <text>
        <r>
          <rPr>
            <b/>
            <sz val="10"/>
            <color indexed="81"/>
            <rFont val="Calibri"/>
          </rPr>
          <t>calculated from equations 89 and 90 of NED paper by Qvist et al</t>
        </r>
        <r>
          <rPr>
            <sz val="10"/>
            <color indexed="81"/>
            <rFont val="Calibri"/>
          </rPr>
          <t xml:space="preserve">
</t>
        </r>
      </text>
    </comment>
    <comment ref="B15" authorId="0">
      <text>
        <r>
          <rPr>
            <b/>
            <sz val="10"/>
            <color indexed="81"/>
            <rFont val="Calibri"/>
          </rPr>
          <t>calculated according to eqn 12.13-7 of SAS manual at outlet plenum temperature of 784.76 K</t>
        </r>
      </text>
    </comment>
  </commentList>
</comments>
</file>

<file path=xl/sharedStrings.xml><?xml version="1.0" encoding="utf-8"?>
<sst xmlns="http://schemas.openxmlformats.org/spreadsheetml/2006/main" count="978" uniqueCount="164">
  <si>
    <t>Lower Reservoir Height</t>
  </si>
  <si>
    <t>Upper Reservoir Height</t>
  </si>
  <si>
    <t>Distance from rod ends to bottom of upper reservoir</t>
  </si>
  <si>
    <t>m</t>
  </si>
  <si>
    <t>XMCXAC</t>
  </si>
  <si>
    <t>NREFT</t>
  </si>
  <si>
    <t>NZNODE(1)</t>
  </si>
  <si>
    <t>NZNODE(2)</t>
  </si>
  <si>
    <t>NZNODE(3)</t>
  </si>
  <si>
    <t>NZNODE(4)</t>
  </si>
  <si>
    <t>DHZ(4)</t>
  </si>
  <si>
    <t>DSTIZ(4)</t>
  </si>
  <si>
    <t>DSTOZ(4)</t>
  </si>
  <si>
    <t>ZONEL(4)</t>
  </si>
  <si>
    <t>SRFSTZ(4)</t>
  </si>
  <si>
    <t>SER(4)</t>
  </si>
  <si>
    <t>DRFO(4)</t>
  </si>
  <si>
    <t>DRFI(4)</t>
  </si>
  <si>
    <t>XKRF(4)</t>
  </si>
  <si>
    <t>RHOCSI(4)</t>
  </si>
  <si>
    <t>RHOCSO(4)</t>
  </si>
  <si>
    <t>RHOCR(4)</t>
  </si>
  <si>
    <t>ZPLENU</t>
  </si>
  <si>
    <t>VOIDRA(32)</t>
  </si>
  <si>
    <t>VOIDRA(33)</t>
  </si>
  <si>
    <t>VOIDRA(34)</t>
  </si>
  <si>
    <t>VOIDRA(35)</t>
  </si>
  <si>
    <t>VOIDRA(36)</t>
  </si>
  <si>
    <t>VOIDRA(37)</t>
  </si>
  <si>
    <t>VOIDRA(38)</t>
  </si>
  <si>
    <t>XAC = 1.20015+1.1176, XMC = 1.8542</t>
  </si>
  <si>
    <t>Notes</t>
  </si>
  <si>
    <t>New value</t>
  </si>
  <si>
    <t>ARC design</t>
  </si>
  <si>
    <t>Units</t>
  </si>
  <si>
    <t>Old value</t>
  </si>
  <si>
    <t>-</t>
  </si>
  <si>
    <t>ACCZ(4)</t>
  </si>
  <si>
    <t>Upper reservoir inner radius</t>
  </si>
  <si>
    <t>Upper reservoir outer radius</t>
  </si>
  <si>
    <t>ACCZ(1)</t>
  </si>
  <si>
    <t>ACCZ(2)</t>
  </si>
  <si>
    <t>ACCZ(3)</t>
  </si>
  <si>
    <t>area of hexagonal assembly minus area of ARC upper reservoir</t>
  </si>
  <si>
    <t>ACCZ(5)</t>
  </si>
  <si>
    <t>NZNODE(5)</t>
  </si>
  <si>
    <t>zone above fuel but below upper reservoir, with only the ARC tube in the flow area</t>
  </si>
  <si>
    <t>zone with upper reservoir</t>
  </si>
  <si>
    <t>Pin outer radius</t>
  </si>
  <si>
    <t>area of hexagonal assembly minus area of one single pin</t>
  </si>
  <si>
    <t>DHZ(1)</t>
  </si>
  <si>
    <t>DHZ(2)</t>
  </si>
  <si>
    <t>DHZ(3)</t>
  </si>
  <si>
    <t>DHZ(5)</t>
  </si>
  <si>
    <t>Pins per assembly</t>
  </si>
  <si>
    <t>4*flow area from above divided by perimeter of duct plus one pin</t>
  </si>
  <si>
    <t>Inner Flat to flat distance</t>
  </si>
  <si>
    <t>DSTIZ(1)</t>
  </si>
  <si>
    <t>DSTIZ(2)</t>
  </si>
  <si>
    <t>DSTIZ(3)</t>
  </si>
  <si>
    <t>DSTIZ(5)</t>
  </si>
  <si>
    <t>old "upper reflector" moved above the ARC reservoir</t>
  </si>
  <si>
    <t>assumed to be the same as the fuelled region. There are no pins, but other structures limiting the flow area such as tapered end and upper nozzle</t>
  </si>
  <si>
    <t>assumed to be ten times larger than fuelled zone due to lower wetted perimeter, but same flow area</t>
  </si>
  <si>
    <t>4*flow area from above divided by perimeter of duct plus perimeter of inside and outside of upper reservoir</t>
  </si>
  <si>
    <t>assumed the same as other zones</t>
  </si>
  <si>
    <t>DRFO(1)</t>
  </si>
  <si>
    <t>DRFO(2)</t>
  </si>
  <si>
    <t>DRFO(3)</t>
  </si>
  <si>
    <t>DRFO(5)</t>
  </si>
  <si>
    <t>DRFI(1)</t>
  </si>
  <si>
    <t>DRFI(2)</t>
  </si>
  <si>
    <t>DRFI(3)</t>
  </si>
  <si>
    <t>DRFI(5)</t>
  </si>
  <si>
    <t>SER(1)</t>
  </si>
  <si>
    <t>SER(2)</t>
  </si>
  <si>
    <t>SER(3)</t>
  </si>
  <si>
    <t>SER(5)</t>
  </si>
  <si>
    <t>DSTOZ(1)</t>
  </si>
  <si>
    <t>DSTOZ(2)</t>
  </si>
  <si>
    <t>DSTOZ(3)</t>
  </si>
  <si>
    <t>DSTOZ(5)</t>
  </si>
  <si>
    <t>**make change to control system so that it gets temp from correct node</t>
  </si>
  <si>
    <t>put as super small number simply because there is only one ARC tube here, and the outer channel in the tube is filled with gas, so the heat transfer to here should be minute</t>
  </si>
  <si>
    <t>put equal thicknesses for inner (i.e. not facing coolant) and outer (i.e. facing the coolant) nodes, THIS IS A BAD APPROXIMATION BECAUSE THE RESERVOIR IS AN ANNULUS, NOT SLABS</t>
  </si>
  <si>
    <t>perimeter of 1 pin divided by total number of pins in active core of assembly</t>
  </si>
  <si>
    <t>perimeter of inner annulus surface plus perimeter of outer annulus surface divided by number of pins in active core of assembly</t>
  </si>
  <si>
    <t>ZONEL(1)</t>
  </si>
  <si>
    <t>ZONEL(2)</t>
  </si>
  <si>
    <t>ZONEL(3)</t>
  </si>
  <si>
    <t>ZONEL(5)</t>
  </si>
  <si>
    <t>assumed to not change with addition of ARC system</t>
  </si>
  <si>
    <t>simply the height of the upper reservoir</t>
  </si>
  <si>
    <t>simply the distance from rods to reservoir</t>
  </si>
  <si>
    <t>SRFSTZ(1)</t>
  </si>
  <si>
    <t>SRFSTZ(2)</t>
  </si>
  <si>
    <t>SRFSTZ(3)</t>
  </si>
  <si>
    <t>SRFSTZ(5)</t>
  </si>
  <si>
    <t>XKRF(1)</t>
  </si>
  <si>
    <t>XKRF(2)</t>
  </si>
  <si>
    <t>XKRF(3)</t>
  </si>
  <si>
    <t>XKRF(5)</t>
  </si>
  <si>
    <t>"reflector" in this zone is the single ARC tube, nominally filled with gas in outer tube, so conductivity is assumed super tiny</t>
  </si>
  <si>
    <t>reservoir clad thickness is only 2 mm and made of HT-9, so this surface is assumed to be perfectly conducting. Thermal conductivity is for only potassium at 570 C, according to eqn 93 in "Autonomous Reactivity Control …" by Qvist in Nuclear Engineering Design</t>
  </si>
  <si>
    <t>PX</t>
  </si>
  <si>
    <t>Lower reservoir volume</t>
  </si>
  <si>
    <t>m^3</t>
  </si>
  <si>
    <t>RHOCSO(1)</t>
  </si>
  <si>
    <t>RHOCSO(2)</t>
  </si>
  <si>
    <t>RHOCSO(3)</t>
  </si>
  <si>
    <t>RHOCSO(5)</t>
  </si>
  <si>
    <t>RHO*C_P of K at 350 C</t>
  </si>
  <si>
    <t>J/m^3/K</t>
  </si>
  <si>
    <t>made larger to account for thermal inertia of K in lower reservoir. Calculated by summing thermal inertia of original plain cladding and newly added K (ignoring Li and gas) and then finding an equivalent thickness</t>
  </si>
  <si>
    <t>RHOCSI(1)</t>
  </si>
  <si>
    <t>RHOCSI(2)</t>
  </si>
  <si>
    <t>RHOCSI(3)</t>
  </si>
  <si>
    <t>RHOCSI(5)</t>
  </si>
  <si>
    <t>made same as highest zone from original model, as temps should be about the same and it is the same material throughout the whole structure</t>
  </si>
  <si>
    <t>RHOCR(1)</t>
  </si>
  <si>
    <t>RHOCR(2)</t>
  </si>
  <si>
    <t>RHOCR(3)</t>
  </si>
  <si>
    <t>RHOCR(5)</t>
  </si>
  <si>
    <t>I think this is the same as RHOCR(1) only because it is not clearly defined what is in the upper reflector</t>
  </si>
  <si>
    <t>made super small because there is only a single pin and it is filled with gas nominally</t>
  </si>
  <si>
    <t>RHO*C_P of K at 510 C</t>
  </si>
  <si>
    <t>XKORV(1,1)</t>
  </si>
  <si>
    <t>XKORV(4,1)</t>
  </si>
  <si>
    <t>XKORV(3,1)</t>
  </si>
  <si>
    <t>XKORV(5,1)</t>
  </si>
  <si>
    <t>XKORV(6,1)</t>
  </si>
  <si>
    <t>XKORV(1,2)</t>
  </si>
  <si>
    <t>XKORV(3,2)</t>
  </si>
  <si>
    <t>XKORV(4,2)</t>
  </si>
  <si>
    <t>XKORV(5,2)</t>
  </si>
  <si>
    <t>XKORV(6,2)</t>
  </si>
  <si>
    <t>flow from top of pins to mixing volume is same as before</t>
  </si>
  <si>
    <t>contraction</t>
  </si>
  <si>
    <t>expansion</t>
  </si>
  <si>
    <t>contraction, but adjust to be consistent with Malwina's work</t>
  </si>
  <si>
    <t>expansion, but adjust to be consistent with Malwina's work</t>
  </si>
  <si>
    <t>Upper reservoir top orifice coefficient</t>
  </si>
  <si>
    <t>Upper reservoir bottom orifice coefficient</t>
  </si>
  <si>
    <t>**adjust reservoir orifice coefficients to be consistent with Malwina's work</t>
  </si>
  <si>
    <t>density of sodium in outlet pool</t>
  </si>
  <si>
    <t>kg/m^3</t>
  </si>
  <si>
    <t>"upper reflector"</t>
  </si>
  <si>
    <t>zone 3, arc tube region, just make the same as old "upper reflector" value because I have nothing better. Should be a very small value, though, as it is above the gas plenum region</t>
  </si>
  <si>
    <t>zone 4, reservoir region, just make the same as old "upper reflector" value because I have nothing better. Should be a very small value, though, as it is above the gas plenum region</t>
  </si>
  <si>
    <t>Reflector channels</t>
  </si>
  <si>
    <t>made super small because there is no upper reservoir in reflector channel</t>
  </si>
  <si>
    <t>Driver channels (chan1)</t>
  </si>
  <si>
    <t>Driver channels (chan2)</t>
  </si>
  <si>
    <t>old</t>
  </si>
  <si>
    <t>new</t>
  </si>
  <si>
    <t>JTYPE</t>
  </si>
  <si>
    <t>J1SIG</t>
  </si>
  <si>
    <t>J2SIG</t>
  </si>
  <si>
    <t>Implemented?</t>
  </si>
  <si>
    <t>N</t>
  </si>
  <si>
    <t>Y</t>
  </si>
  <si>
    <t>ULOHS</t>
  </si>
  <si>
    <t>UTOP</t>
  </si>
  <si>
    <t>ULOF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</si>
</sst>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E+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ont>
    <font>
      <b/>
      <sz val="10"/>
      <color indexed="81"/>
      <name val="Calibri"/>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11" fontId="0" fillId="0" borderId="0" xfId="0" applyNumberFormat="1"/>
    <xf numFmtId="11" fontId="0" fillId="0" borderId="0" xfId="0" applyNumberFormat="1" applyFill="1"/>
    <xf numFmtId="0" fontId="0" fillId="2" borderId="0" xfId="0" applyFont="1" applyFill="1"/>
    <xf numFmtId="0" fontId="0" fillId="0" borderId="0" xfId="0" applyFill="1"/>
    <xf numFmtId="0" fontId="0" fillId="2" borderId="0" xfId="0" applyFill="1"/>
    <xf numFmtId="164" fontId="0" fillId="0" borderId="0" xfId="0" applyNumberFormat="1"/>
    <xf numFmtId="164" fontId="0" fillId="0" borderId="0" xfId="0" applyNumberFormat="1" applyFill="1"/>
    <xf numFmtId="164" fontId="3" fillId="0" borderId="0" xfId="0" applyNumberFormat="1" applyFont="1" applyFill="1"/>
    <xf numFmtId="164" fontId="3" fillId="0" borderId="0" xfId="0" applyNumberFormat="1" applyFont="1"/>
    <xf numFmtId="0" fontId="6" fillId="0" borderId="0" xfId="0" applyFont="1"/>
    <xf numFmtId="0" fontId="3" fillId="0" borderId="0" xfId="0" applyFont="1"/>
    <xf numFmtId="0" fontId="0" fillId="0" borderId="0" xfId="0" applyFont="1" applyFill="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3"/>
  <sheetViews>
    <sheetView tabSelected="1" topLeftCell="A25" workbookViewId="0">
      <selection activeCell="B7" sqref="B7"/>
    </sheetView>
  </sheetViews>
  <sheetFormatPr baseColWidth="10" defaultRowHeight="16" x14ac:dyDescent="0.2"/>
  <cols>
    <col min="1" max="1" width="44" bestFit="1" customWidth="1"/>
    <col min="4" max="4" width="13.33203125" customWidth="1"/>
    <col min="7" max="7" width="11.83203125" bestFit="1" customWidth="1"/>
    <col min="8" max="8" width="14" customWidth="1"/>
    <col min="9" max="9" width="11.6640625" bestFit="1" customWidth="1"/>
    <col min="12" max="12" width="11.6640625" bestFit="1" customWidth="1"/>
    <col min="14" max="14" width="11.33203125" bestFit="1" customWidth="1"/>
    <col min="17" max="17" width="13.6640625" bestFit="1" customWidth="1"/>
    <col min="19" max="19" width="11.6640625" bestFit="1" customWidth="1"/>
  </cols>
  <sheetData>
    <row r="1" spans="1:20" x14ac:dyDescent="0.2">
      <c r="B1" t="s">
        <v>33</v>
      </c>
      <c r="C1" t="s">
        <v>34</v>
      </c>
      <c r="D1" s="10" t="s">
        <v>158</v>
      </c>
      <c r="G1" s="10" t="s">
        <v>151</v>
      </c>
      <c r="L1" s="10" t="s">
        <v>152</v>
      </c>
      <c r="Q1" s="10" t="s">
        <v>149</v>
      </c>
    </row>
    <row r="2" spans="1:20" x14ac:dyDescent="0.2">
      <c r="A2" t="s">
        <v>0</v>
      </c>
      <c r="B2">
        <v>0.1</v>
      </c>
      <c r="C2" t="s">
        <v>3</v>
      </c>
      <c r="D2" t="s">
        <v>161</v>
      </c>
      <c r="E2" t="s">
        <v>162</v>
      </c>
      <c r="F2" t="s">
        <v>163</v>
      </c>
      <c r="H2" t="s">
        <v>35</v>
      </c>
      <c r="I2" t="s">
        <v>32</v>
      </c>
      <c r="J2" t="s">
        <v>31</v>
      </c>
      <c r="M2" t="s">
        <v>35</v>
      </c>
      <c r="N2" t="s">
        <v>32</v>
      </c>
      <c r="O2" t="s">
        <v>31</v>
      </c>
      <c r="R2" t="s">
        <v>35</v>
      </c>
      <c r="S2" t="s">
        <v>32</v>
      </c>
      <c r="T2" t="s">
        <v>31</v>
      </c>
    </row>
    <row r="3" spans="1:20" x14ac:dyDescent="0.2">
      <c r="A3" t="s">
        <v>1</v>
      </c>
      <c r="B3">
        <v>0.15</v>
      </c>
      <c r="C3" t="s">
        <v>3</v>
      </c>
      <c r="D3" t="s">
        <v>160</v>
      </c>
      <c r="E3" t="s">
        <v>159</v>
      </c>
      <c r="F3" t="s">
        <v>159</v>
      </c>
      <c r="G3" t="s">
        <v>4</v>
      </c>
      <c r="H3">
        <v>0.8</v>
      </c>
      <c r="I3" s="6">
        <f>(1.8542+B2)/(1.20015+1.1176)</f>
        <v>0.84314529177003561</v>
      </c>
      <c r="J3" t="s">
        <v>30</v>
      </c>
      <c r="L3" t="s">
        <v>4</v>
      </c>
      <c r="M3" t="s">
        <v>36</v>
      </c>
      <c r="N3" s="6" t="s">
        <v>36</v>
      </c>
      <c r="Q3" t="s">
        <v>4</v>
      </c>
      <c r="R3" t="s">
        <v>36</v>
      </c>
      <c r="S3" s="6" t="s">
        <v>36</v>
      </c>
    </row>
    <row r="4" spans="1:20" x14ac:dyDescent="0.2">
      <c r="A4" t="s">
        <v>2</v>
      </c>
      <c r="B4">
        <v>0.3</v>
      </c>
      <c r="C4" t="s">
        <v>3</v>
      </c>
      <c r="D4" t="s">
        <v>160</v>
      </c>
      <c r="E4" t="s">
        <v>159</v>
      </c>
      <c r="F4" t="s">
        <v>159</v>
      </c>
      <c r="G4" t="s">
        <v>5</v>
      </c>
      <c r="H4">
        <v>1</v>
      </c>
      <c r="I4">
        <v>3</v>
      </c>
      <c r="L4" t="s">
        <v>5</v>
      </c>
      <c r="M4" t="s">
        <v>36</v>
      </c>
      <c r="N4" s="6" t="s">
        <v>36</v>
      </c>
      <c r="Q4" t="s">
        <v>5</v>
      </c>
      <c r="R4">
        <v>1</v>
      </c>
      <c r="S4">
        <v>3</v>
      </c>
    </row>
    <row r="5" spans="1:20" x14ac:dyDescent="0.2">
      <c r="A5" t="s">
        <v>142</v>
      </c>
      <c r="B5">
        <v>2.0000000000000001E-4</v>
      </c>
      <c r="D5" t="s">
        <v>160</v>
      </c>
      <c r="E5" t="s">
        <v>159</v>
      </c>
      <c r="F5" t="s">
        <v>159</v>
      </c>
      <c r="G5" t="s">
        <v>6</v>
      </c>
      <c r="H5">
        <v>5</v>
      </c>
      <c r="I5">
        <v>5</v>
      </c>
      <c r="L5" t="s">
        <v>6</v>
      </c>
      <c r="M5" t="s">
        <v>36</v>
      </c>
      <c r="N5" s="6" t="s">
        <v>36</v>
      </c>
      <c r="Q5" t="s">
        <v>6</v>
      </c>
      <c r="R5">
        <v>5</v>
      </c>
      <c r="S5">
        <v>5</v>
      </c>
    </row>
    <row r="6" spans="1:20" x14ac:dyDescent="0.2">
      <c r="A6" t="s">
        <v>141</v>
      </c>
      <c r="B6">
        <v>1E-4</v>
      </c>
      <c r="D6" t="s">
        <v>160</v>
      </c>
      <c r="E6" t="s">
        <v>159</v>
      </c>
      <c r="F6" t="s">
        <v>159</v>
      </c>
      <c r="G6" t="s">
        <v>7</v>
      </c>
      <c r="H6">
        <v>26</v>
      </c>
      <c r="I6">
        <v>26</v>
      </c>
      <c r="L6" t="s">
        <v>7</v>
      </c>
      <c r="M6" t="s">
        <v>36</v>
      </c>
      <c r="N6" s="6" t="s">
        <v>36</v>
      </c>
      <c r="Q6" t="s">
        <v>7</v>
      </c>
      <c r="R6">
        <v>26</v>
      </c>
      <c r="S6">
        <v>26</v>
      </c>
    </row>
    <row r="7" spans="1:20" x14ac:dyDescent="0.2">
      <c r="A7" t="s">
        <v>38</v>
      </c>
      <c r="B7" s="1">
        <v>3.4099999999999998E-2</v>
      </c>
      <c r="C7" t="s">
        <v>3</v>
      </c>
      <c r="D7" t="s">
        <v>160</v>
      </c>
      <c r="E7" t="s">
        <v>159</v>
      </c>
      <c r="F7" t="s">
        <v>159</v>
      </c>
      <c r="G7" t="s">
        <v>8</v>
      </c>
      <c r="H7" t="s">
        <v>36</v>
      </c>
      <c r="I7">
        <v>1</v>
      </c>
      <c r="J7" t="s">
        <v>46</v>
      </c>
      <c r="L7" t="s">
        <v>8</v>
      </c>
      <c r="M7" t="s">
        <v>36</v>
      </c>
      <c r="N7" s="6" t="s">
        <v>36</v>
      </c>
      <c r="Q7" t="s">
        <v>8</v>
      </c>
      <c r="R7" t="s">
        <v>36</v>
      </c>
      <c r="S7">
        <v>1</v>
      </c>
      <c r="T7" t="s">
        <v>46</v>
      </c>
    </row>
    <row r="8" spans="1:20" x14ac:dyDescent="0.2">
      <c r="A8" t="s">
        <v>39</v>
      </c>
      <c r="B8" s="1">
        <v>0.05</v>
      </c>
      <c r="C8" t="s">
        <v>3</v>
      </c>
      <c r="D8" t="s">
        <v>160</v>
      </c>
      <c r="E8" t="s">
        <v>159</v>
      </c>
      <c r="F8" t="s">
        <v>159</v>
      </c>
      <c r="G8" t="s">
        <v>9</v>
      </c>
      <c r="H8" t="s">
        <v>36</v>
      </c>
      <c r="I8">
        <v>1</v>
      </c>
      <c r="J8" t="s">
        <v>47</v>
      </c>
      <c r="L8" t="s">
        <v>9</v>
      </c>
      <c r="M8" t="s">
        <v>36</v>
      </c>
      <c r="N8" s="6" t="s">
        <v>36</v>
      </c>
      <c r="Q8" t="s">
        <v>9</v>
      </c>
      <c r="R8" t="s">
        <v>36</v>
      </c>
      <c r="S8">
        <v>1</v>
      </c>
      <c r="T8" t="s">
        <v>47</v>
      </c>
    </row>
    <row r="9" spans="1:20" x14ac:dyDescent="0.2">
      <c r="A9" t="s">
        <v>56</v>
      </c>
      <c r="B9" s="1">
        <v>14.92</v>
      </c>
      <c r="C9" t="s">
        <v>3</v>
      </c>
      <c r="D9" t="s">
        <v>160</v>
      </c>
      <c r="E9" t="s">
        <v>159</v>
      </c>
      <c r="F9" t="s">
        <v>159</v>
      </c>
      <c r="G9" t="s">
        <v>45</v>
      </c>
      <c r="H9">
        <v>5</v>
      </c>
      <c r="I9">
        <v>5</v>
      </c>
      <c r="J9" t="s">
        <v>61</v>
      </c>
      <c r="L9" t="s">
        <v>45</v>
      </c>
      <c r="M9" t="s">
        <v>36</v>
      </c>
      <c r="N9" s="6" t="s">
        <v>36</v>
      </c>
      <c r="Q9" t="s">
        <v>45</v>
      </c>
      <c r="R9">
        <v>5</v>
      </c>
      <c r="S9">
        <v>5</v>
      </c>
      <c r="T9" t="s">
        <v>61</v>
      </c>
    </row>
    <row r="10" spans="1:20" x14ac:dyDescent="0.2">
      <c r="A10" t="s">
        <v>48</v>
      </c>
      <c r="B10" s="1">
        <v>3.7799999999999999E-3</v>
      </c>
      <c r="C10" t="s">
        <v>3</v>
      </c>
      <c r="D10" t="s">
        <v>160</v>
      </c>
      <c r="E10" t="s">
        <v>159</v>
      </c>
      <c r="F10" t="s">
        <v>159</v>
      </c>
      <c r="G10" t="s">
        <v>40</v>
      </c>
      <c r="H10" s="1">
        <v>2.5398999999999999E-5</v>
      </c>
      <c r="I10" s="6">
        <v>2.5398999999999999E-5</v>
      </c>
      <c r="L10" t="s">
        <v>40</v>
      </c>
      <c r="M10" t="s">
        <v>36</v>
      </c>
      <c r="N10" s="6" t="s">
        <v>36</v>
      </c>
      <c r="Q10" t="s">
        <v>40</v>
      </c>
      <c r="R10" s="1">
        <v>2.5398999999999999E-5</v>
      </c>
      <c r="S10" s="6">
        <v>2.5398999999999999E-5</v>
      </c>
    </row>
    <row r="11" spans="1:20" x14ac:dyDescent="0.2">
      <c r="A11" t="s">
        <v>54</v>
      </c>
      <c r="B11" s="1">
        <v>271</v>
      </c>
      <c r="D11" t="s">
        <v>160</v>
      </c>
      <c r="E11" t="s">
        <v>159</v>
      </c>
      <c r="F11" t="s">
        <v>159</v>
      </c>
      <c r="G11" t="s">
        <v>41</v>
      </c>
      <c r="H11" s="1">
        <v>2.5398999999999999E-5</v>
      </c>
      <c r="I11" s="6">
        <v>2.5398999999999999E-5</v>
      </c>
      <c r="L11" t="s">
        <v>41</v>
      </c>
      <c r="M11" t="s">
        <v>36</v>
      </c>
      <c r="N11" s="6" t="s">
        <v>36</v>
      </c>
      <c r="Q11" t="s">
        <v>41</v>
      </c>
      <c r="R11" s="1">
        <v>2.5398999999999999E-5</v>
      </c>
      <c r="S11" s="6">
        <v>2.5398999999999999E-5</v>
      </c>
    </row>
    <row r="12" spans="1:20" x14ac:dyDescent="0.2">
      <c r="A12" t="s">
        <v>105</v>
      </c>
      <c r="B12" s="1">
        <v>6.9999999999999999E-4</v>
      </c>
      <c r="C12" t="s">
        <v>106</v>
      </c>
      <c r="D12" t="s">
        <v>160</v>
      </c>
      <c r="E12" t="s">
        <v>159</v>
      </c>
      <c r="F12" t="s">
        <v>159</v>
      </c>
      <c r="G12" t="s">
        <v>42</v>
      </c>
      <c r="H12" t="s">
        <v>36</v>
      </c>
      <c r="I12" s="6">
        <v>2.5398999999999999E-5</v>
      </c>
      <c r="J12" t="s">
        <v>49</v>
      </c>
      <c r="L12" t="s">
        <v>42</v>
      </c>
      <c r="M12" t="s">
        <v>36</v>
      </c>
      <c r="N12" s="6" t="s">
        <v>36</v>
      </c>
      <c r="Q12" t="s">
        <v>42</v>
      </c>
      <c r="R12" t="s">
        <v>36</v>
      </c>
      <c r="S12" s="6">
        <v>2.5398999999999999E-5</v>
      </c>
      <c r="T12" t="s">
        <v>62</v>
      </c>
    </row>
    <row r="13" spans="1:20" x14ac:dyDescent="0.2">
      <c r="A13" t="s">
        <v>111</v>
      </c>
      <c r="B13">
        <v>583960</v>
      </c>
      <c r="C13" t="s">
        <v>112</v>
      </c>
      <c r="D13" t="s">
        <v>160</v>
      </c>
      <c r="E13" t="s">
        <v>159</v>
      </c>
      <c r="F13" t="s">
        <v>159</v>
      </c>
      <c r="G13" t="s">
        <v>37</v>
      </c>
      <c r="H13" t="s">
        <v>36</v>
      </c>
      <c r="I13" s="6">
        <v>2.5398999999999999E-5</v>
      </c>
      <c r="J13" t="s">
        <v>43</v>
      </c>
      <c r="L13" t="s">
        <v>37</v>
      </c>
      <c r="M13" t="s">
        <v>36</v>
      </c>
      <c r="N13" s="6" t="s">
        <v>36</v>
      </c>
      <c r="Q13" t="s">
        <v>37</v>
      </c>
      <c r="R13" t="s">
        <v>36</v>
      </c>
      <c r="S13" s="6">
        <v>2.5398999999999999E-5</v>
      </c>
      <c r="T13" t="s">
        <v>62</v>
      </c>
    </row>
    <row r="14" spans="1:20" x14ac:dyDescent="0.2">
      <c r="A14" t="s">
        <v>125</v>
      </c>
      <c r="B14" s="1">
        <v>557673</v>
      </c>
      <c r="C14" t="s">
        <v>112</v>
      </c>
      <c r="D14" t="s">
        <v>160</v>
      </c>
      <c r="E14" t="s">
        <v>159</v>
      </c>
      <c r="F14" t="s">
        <v>159</v>
      </c>
      <c r="G14" t="s">
        <v>44</v>
      </c>
      <c r="H14" s="1">
        <v>2.5398999999999999E-5</v>
      </c>
      <c r="I14" s="6">
        <v>2.5398999999999999E-5</v>
      </c>
      <c r="J14" t="s">
        <v>62</v>
      </c>
      <c r="L14" t="s">
        <v>44</v>
      </c>
      <c r="M14" t="s">
        <v>36</v>
      </c>
      <c r="N14" s="6" t="s">
        <v>36</v>
      </c>
      <c r="Q14" t="s">
        <v>44</v>
      </c>
      <c r="R14" s="1">
        <v>2.5398999999999999E-5</v>
      </c>
      <c r="S14" s="6">
        <v>2.5398999999999999E-5</v>
      </c>
      <c r="T14" t="s">
        <v>62</v>
      </c>
    </row>
    <row r="15" spans="1:20" x14ac:dyDescent="0.2">
      <c r="A15" t="s">
        <v>144</v>
      </c>
      <c r="B15" s="1">
        <v>829.56</v>
      </c>
      <c r="C15" t="s">
        <v>145</v>
      </c>
      <c r="D15" t="s">
        <v>160</v>
      </c>
      <c r="E15" t="s">
        <v>159</v>
      </c>
      <c r="F15" t="s">
        <v>159</v>
      </c>
      <c r="G15" t="s">
        <v>50</v>
      </c>
      <c r="H15" s="1">
        <v>3.36149E-3</v>
      </c>
      <c r="I15" s="6">
        <v>3.36149E-3</v>
      </c>
      <c r="L15" t="s">
        <v>50</v>
      </c>
      <c r="M15" t="s">
        <v>36</v>
      </c>
      <c r="N15" s="6" t="s">
        <v>36</v>
      </c>
      <c r="Q15" t="s">
        <v>50</v>
      </c>
      <c r="R15" s="1">
        <v>1.8782E-3</v>
      </c>
      <c r="S15" s="6">
        <v>1.8782E-3</v>
      </c>
    </row>
    <row r="16" spans="1:20" x14ac:dyDescent="0.2">
      <c r="D16" t="s">
        <v>160</v>
      </c>
      <c r="E16" t="s">
        <v>159</v>
      </c>
      <c r="F16" t="s">
        <v>159</v>
      </c>
      <c r="G16" t="s">
        <v>51</v>
      </c>
      <c r="H16" s="1">
        <v>3.36149E-3</v>
      </c>
      <c r="I16" s="6">
        <v>3.36149E-3</v>
      </c>
      <c r="L16" t="s">
        <v>51</v>
      </c>
      <c r="M16" t="s">
        <v>36</v>
      </c>
      <c r="N16" s="6" t="s">
        <v>36</v>
      </c>
      <c r="Q16" t="s">
        <v>51</v>
      </c>
      <c r="R16" s="1">
        <v>1.8782E-3</v>
      </c>
      <c r="S16" s="6">
        <v>1.8782E-3</v>
      </c>
    </row>
    <row r="17" spans="1:20" x14ac:dyDescent="0.2">
      <c r="D17" t="s">
        <v>160</v>
      </c>
      <c r="E17" t="s">
        <v>159</v>
      </c>
      <c r="F17" t="s">
        <v>159</v>
      </c>
      <c r="G17" t="s">
        <v>52</v>
      </c>
      <c r="H17" s="1" t="s">
        <v>36</v>
      </c>
      <c r="I17" s="6">
        <f>4*I12*B11/(B9/2/SQRT(3)*12+PI()*2*B10)</f>
        <v>5.3245992833253139E-4</v>
      </c>
      <c r="J17" t="s">
        <v>55</v>
      </c>
      <c r="L17" t="s">
        <v>52</v>
      </c>
      <c r="M17" t="s">
        <v>36</v>
      </c>
      <c r="N17" s="6" t="s">
        <v>36</v>
      </c>
      <c r="Q17" t="s">
        <v>52</v>
      </c>
      <c r="R17" s="1" t="s">
        <v>36</v>
      </c>
      <c r="S17" s="7">
        <v>1.8782E-2</v>
      </c>
      <c r="T17" t="s">
        <v>63</v>
      </c>
    </row>
    <row r="18" spans="1:20" x14ac:dyDescent="0.2">
      <c r="A18" s="3" t="s">
        <v>82</v>
      </c>
      <c r="D18" t="s">
        <v>160</v>
      </c>
      <c r="E18" t="s">
        <v>159</v>
      </c>
      <c r="F18" t="s">
        <v>159</v>
      </c>
      <c r="G18" t="s">
        <v>10</v>
      </c>
      <c r="H18" t="s">
        <v>36</v>
      </c>
      <c r="I18" s="6">
        <f>4*I13*B11/(B9/2/SQRT(3)*12+2*PI()*B7+2*PI()*B8)</f>
        <v>5.2731341130203687E-4</v>
      </c>
      <c r="J18" t="s">
        <v>64</v>
      </c>
      <c r="L18" t="s">
        <v>10</v>
      </c>
      <c r="M18" t="s">
        <v>36</v>
      </c>
      <c r="N18" s="6" t="s">
        <v>36</v>
      </c>
      <c r="Q18" t="s">
        <v>10</v>
      </c>
      <c r="R18" t="s">
        <v>36</v>
      </c>
      <c r="S18" s="7">
        <v>1.8782E-2</v>
      </c>
      <c r="T18" t="s">
        <v>63</v>
      </c>
    </row>
    <row r="19" spans="1:20" x14ac:dyDescent="0.2">
      <c r="A19" s="12"/>
      <c r="B19" t="s">
        <v>153</v>
      </c>
      <c r="C19" t="s">
        <v>154</v>
      </c>
      <c r="D19" t="s">
        <v>160</v>
      </c>
      <c r="E19" t="s">
        <v>159</v>
      </c>
      <c r="F19" t="s">
        <v>159</v>
      </c>
      <c r="G19" t="s">
        <v>53</v>
      </c>
      <c r="H19" s="2">
        <v>3.3614900000000003E-2</v>
      </c>
      <c r="I19" s="7">
        <v>3.3614900000000003E-2</v>
      </c>
      <c r="J19" t="s">
        <v>63</v>
      </c>
      <c r="L19" t="s">
        <v>53</v>
      </c>
      <c r="M19" t="s">
        <v>36</v>
      </c>
      <c r="N19" s="6" t="s">
        <v>36</v>
      </c>
      <c r="Q19" t="s">
        <v>53</v>
      </c>
      <c r="R19" s="2">
        <v>1.8782E-2</v>
      </c>
      <c r="S19" s="7">
        <v>1.8782E-2</v>
      </c>
      <c r="T19" t="s">
        <v>63</v>
      </c>
    </row>
    <row r="20" spans="1:20" x14ac:dyDescent="0.2">
      <c r="A20" t="s">
        <v>155</v>
      </c>
      <c r="B20">
        <v>-71</v>
      </c>
      <c r="C20">
        <v>-111</v>
      </c>
      <c r="D20" t="s">
        <v>160</v>
      </c>
      <c r="E20" t="s">
        <v>159</v>
      </c>
      <c r="F20" t="s">
        <v>159</v>
      </c>
      <c r="G20" t="s">
        <v>57</v>
      </c>
      <c r="H20" s="1">
        <v>4.4955499999999997E-4</v>
      </c>
      <c r="I20" s="6">
        <v>4.4955499999999997E-4</v>
      </c>
      <c r="L20" t="s">
        <v>57</v>
      </c>
      <c r="M20" t="s">
        <v>36</v>
      </c>
      <c r="N20" s="6" t="s">
        <v>36</v>
      </c>
      <c r="Q20" t="s">
        <v>57</v>
      </c>
      <c r="R20" s="1">
        <v>4.4955499999999997E-4</v>
      </c>
      <c r="S20" s="6">
        <v>4.4955499999999997E-4</v>
      </c>
    </row>
    <row r="21" spans="1:20" x14ac:dyDescent="0.2">
      <c r="A21" t="s">
        <v>156</v>
      </c>
      <c r="B21">
        <v>1</v>
      </c>
      <c r="C21">
        <v>1</v>
      </c>
      <c r="D21" t="s">
        <v>160</v>
      </c>
      <c r="E21" t="s">
        <v>159</v>
      </c>
      <c r="F21" t="s">
        <v>159</v>
      </c>
      <c r="G21" t="s">
        <v>58</v>
      </c>
      <c r="H21" s="1">
        <v>4.4955499999999997E-4</v>
      </c>
      <c r="I21" s="6">
        <v>4.4955499999999997E-4</v>
      </c>
      <c r="L21" t="s">
        <v>58</v>
      </c>
      <c r="M21" t="s">
        <v>36</v>
      </c>
      <c r="N21" s="6" t="s">
        <v>36</v>
      </c>
      <c r="Q21" t="s">
        <v>58</v>
      </c>
      <c r="R21" s="1">
        <v>4.4955499999999997E-4</v>
      </c>
      <c r="S21" s="6">
        <v>4.4955499999999997E-4</v>
      </c>
    </row>
    <row r="22" spans="1:20" x14ac:dyDescent="0.2">
      <c r="A22" t="s">
        <v>157</v>
      </c>
      <c r="B22">
        <v>2</v>
      </c>
      <c r="C22">
        <v>33</v>
      </c>
      <c r="D22" t="s">
        <v>160</v>
      </c>
      <c r="E22" t="s">
        <v>159</v>
      </c>
      <c r="F22" t="s">
        <v>159</v>
      </c>
      <c r="G22" t="s">
        <v>59</v>
      </c>
      <c r="H22" t="s">
        <v>36</v>
      </c>
      <c r="I22" s="6">
        <v>4.4955499999999997E-4</v>
      </c>
      <c r="J22" t="s">
        <v>65</v>
      </c>
      <c r="L22" t="s">
        <v>59</v>
      </c>
      <c r="M22" t="s">
        <v>36</v>
      </c>
      <c r="N22" s="6" t="s">
        <v>36</v>
      </c>
      <c r="Q22" t="s">
        <v>59</v>
      </c>
      <c r="R22" t="s">
        <v>36</v>
      </c>
      <c r="S22" s="6">
        <v>4.4955499999999997E-4</v>
      </c>
      <c r="T22" t="s">
        <v>65</v>
      </c>
    </row>
    <row r="23" spans="1:20" x14ac:dyDescent="0.2">
      <c r="D23" t="s">
        <v>160</v>
      </c>
      <c r="E23" t="s">
        <v>159</v>
      </c>
      <c r="F23" t="s">
        <v>159</v>
      </c>
      <c r="G23" t="s">
        <v>11</v>
      </c>
      <c r="H23" t="s">
        <v>36</v>
      </c>
      <c r="I23" s="6">
        <v>4.4955499999999997E-4</v>
      </c>
      <c r="J23" t="s">
        <v>65</v>
      </c>
      <c r="L23" t="s">
        <v>11</v>
      </c>
      <c r="M23" t="s">
        <v>36</v>
      </c>
      <c r="N23" s="6" t="s">
        <v>36</v>
      </c>
      <c r="Q23" t="s">
        <v>11</v>
      </c>
      <c r="R23" t="s">
        <v>36</v>
      </c>
      <c r="S23" s="6">
        <v>4.4955499999999997E-4</v>
      </c>
      <c r="T23" t="s">
        <v>65</v>
      </c>
    </row>
    <row r="24" spans="1:20" x14ac:dyDescent="0.2">
      <c r="D24" t="s">
        <v>160</v>
      </c>
      <c r="E24" t="s">
        <v>159</v>
      </c>
      <c r="F24" t="s">
        <v>159</v>
      </c>
      <c r="G24" t="s">
        <v>60</v>
      </c>
      <c r="H24" s="1">
        <v>4.4955499999999997E-4</v>
      </c>
      <c r="I24" s="6">
        <v>4.4955499999999997E-4</v>
      </c>
      <c r="L24" t="s">
        <v>60</v>
      </c>
      <c r="M24" t="s">
        <v>36</v>
      </c>
      <c r="N24" s="6" t="s">
        <v>36</v>
      </c>
      <c r="Q24" t="s">
        <v>60</v>
      </c>
      <c r="R24" s="1">
        <v>4.4955499999999997E-4</v>
      </c>
      <c r="S24" s="6">
        <v>4.4955499999999997E-4</v>
      </c>
    </row>
    <row r="25" spans="1:20" x14ac:dyDescent="0.2">
      <c r="A25" s="5" t="s">
        <v>143</v>
      </c>
      <c r="D25" t="s">
        <v>160</v>
      </c>
      <c r="E25" t="s">
        <v>159</v>
      </c>
      <c r="F25" t="s">
        <v>159</v>
      </c>
      <c r="G25" t="s">
        <v>78</v>
      </c>
      <c r="H25" s="1">
        <v>4.0459900000000002E-3</v>
      </c>
      <c r="I25" s="8">
        <f>(H25*H40*H45/H5*H65 + B12/H5*B13)/(H40*H45/H5*H65)</f>
        <v>7.457604384702836E-3</v>
      </c>
      <c r="J25" s="4" t="s">
        <v>113</v>
      </c>
      <c r="L25" t="s">
        <v>78</v>
      </c>
      <c r="M25" t="s">
        <v>36</v>
      </c>
      <c r="N25" s="6" t="s">
        <v>36</v>
      </c>
      <c r="O25" s="4"/>
      <c r="Q25" t="s">
        <v>78</v>
      </c>
      <c r="R25" s="1">
        <v>4.0459900000000002E-3</v>
      </c>
      <c r="S25" s="6">
        <v>4.0459900000000002E-3</v>
      </c>
      <c r="T25" s="4"/>
    </row>
    <row r="26" spans="1:20" x14ac:dyDescent="0.2">
      <c r="D26" t="s">
        <v>160</v>
      </c>
      <c r="E26" t="s">
        <v>159</v>
      </c>
      <c r="F26" t="s">
        <v>159</v>
      </c>
      <c r="G26" t="s">
        <v>79</v>
      </c>
      <c r="H26" s="1">
        <v>4.0459900000000002E-3</v>
      </c>
      <c r="I26" s="9">
        <v>4.0499999999999998E-3</v>
      </c>
      <c r="L26" t="s">
        <v>79</v>
      </c>
      <c r="M26" t="s">
        <v>36</v>
      </c>
      <c r="N26" s="6" t="s">
        <v>36</v>
      </c>
      <c r="Q26" t="s">
        <v>79</v>
      </c>
      <c r="R26" s="1">
        <v>4.0459900000000002E-3</v>
      </c>
      <c r="S26" s="6">
        <v>4.0459900000000002E-3</v>
      </c>
    </row>
    <row r="27" spans="1:20" x14ac:dyDescent="0.2">
      <c r="D27" t="s">
        <v>160</v>
      </c>
      <c r="E27" t="s">
        <v>159</v>
      </c>
      <c r="F27" t="s">
        <v>159</v>
      </c>
      <c r="G27" t="s">
        <v>80</v>
      </c>
      <c r="H27" t="s">
        <v>36</v>
      </c>
      <c r="I27" s="9">
        <v>4.0499999999999998E-3</v>
      </c>
      <c r="J27" t="s">
        <v>65</v>
      </c>
      <c r="L27" t="s">
        <v>80</v>
      </c>
      <c r="M27" t="s">
        <v>36</v>
      </c>
      <c r="N27" s="6" t="s">
        <v>36</v>
      </c>
      <c r="Q27" t="s">
        <v>80</v>
      </c>
      <c r="R27" t="s">
        <v>36</v>
      </c>
      <c r="S27" s="6">
        <v>4.0459900000000002E-3</v>
      </c>
      <c r="T27" t="s">
        <v>65</v>
      </c>
    </row>
    <row r="28" spans="1:20" x14ac:dyDescent="0.2">
      <c r="D28" t="s">
        <v>160</v>
      </c>
      <c r="E28" t="s">
        <v>159</v>
      </c>
      <c r="F28" t="s">
        <v>159</v>
      </c>
      <c r="G28" t="s">
        <v>12</v>
      </c>
      <c r="H28" t="s">
        <v>36</v>
      </c>
      <c r="I28" s="9">
        <v>4.0499999999999998E-3</v>
      </c>
      <c r="J28" t="s">
        <v>65</v>
      </c>
      <c r="L28" t="s">
        <v>12</v>
      </c>
      <c r="M28" t="s">
        <v>36</v>
      </c>
      <c r="N28" s="6" t="s">
        <v>36</v>
      </c>
      <c r="Q28" t="s">
        <v>12</v>
      </c>
      <c r="R28" t="s">
        <v>36</v>
      </c>
      <c r="S28" s="6">
        <v>4.0459900000000002E-3</v>
      </c>
      <c r="T28" t="s">
        <v>65</v>
      </c>
    </row>
    <row r="29" spans="1:20" x14ac:dyDescent="0.2">
      <c r="D29" t="s">
        <v>160</v>
      </c>
      <c r="E29" t="s">
        <v>159</v>
      </c>
      <c r="F29" t="s">
        <v>159</v>
      </c>
      <c r="G29" t="s">
        <v>81</v>
      </c>
      <c r="H29" s="1">
        <v>4.0459900000000002E-3</v>
      </c>
      <c r="I29" s="9">
        <v>4.0499999999999998E-3</v>
      </c>
      <c r="L29" t="s">
        <v>81</v>
      </c>
      <c r="M29" t="s">
        <v>36</v>
      </c>
      <c r="N29" s="6" t="s">
        <v>36</v>
      </c>
      <c r="Q29" t="s">
        <v>81</v>
      </c>
      <c r="R29" s="1">
        <v>4.0459900000000002E-3</v>
      </c>
      <c r="S29" s="6">
        <v>4.0459900000000002E-3</v>
      </c>
    </row>
    <row r="30" spans="1:20" x14ac:dyDescent="0.2">
      <c r="D30" t="s">
        <v>160</v>
      </c>
      <c r="E30" t="s">
        <v>159</v>
      </c>
      <c r="F30" t="s">
        <v>159</v>
      </c>
      <c r="G30" t="s">
        <v>66</v>
      </c>
      <c r="H30" s="1">
        <v>9.4375000000000004E-4</v>
      </c>
      <c r="I30" s="6">
        <v>9.4375000000000004E-4</v>
      </c>
      <c r="L30" t="s">
        <v>66</v>
      </c>
      <c r="M30" t="s">
        <v>36</v>
      </c>
      <c r="N30" s="6" t="s">
        <v>36</v>
      </c>
      <c r="Q30" t="s">
        <v>66</v>
      </c>
      <c r="R30" s="1">
        <v>1.92625E-3</v>
      </c>
      <c r="S30" s="6">
        <v>1.92625E-3</v>
      </c>
    </row>
    <row r="31" spans="1:20" x14ac:dyDescent="0.2">
      <c r="D31" t="s">
        <v>160</v>
      </c>
      <c r="E31" t="s">
        <v>159</v>
      </c>
      <c r="F31" t="s">
        <v>159</v>
      </c>
      <c r="G31" t="s">
        <v>67</v>
      </c>
      <c r="H31" s="1">
        <v>5.5999999999999995E-4</v>
      </c>
      <c r="I31" s="6">
        <v>5.5999999999999995E-4</v>
      </c>
      <c r="L31" t="s">
        <v>67</v>
      </c>
      <c r="M31" t="s">
        <v>36</v>
      </c>
      <c r="N31" s="6" t="s">
        <v>36</v>
      </c>
      <c r="Q31" t="s">
        <v>67</v>
      </c>
      <c r="R31" s="1">
        <v>7.0259999999999995E-4</v>
      </c>
      <c r="S31" s="6">
        <v>7.0259999999999995E-4</v>
      </c>
    </row>
    <row r="32" spans="1:20" x14ac:dyDescent="0.2">
      <c r="D32" t="s">
        <v>160</v>
      </c>
      <c r="E32" t="s">
        <v>159</v>
      </c>
      <c r="F32" t="s">
        <v>159</v>
      </c>
      <c r="G32" t="s">
        <v>68</v>
      </c>
      <c r="H32" t="s">
        <v>36</v>
      </c>
      <c r="I32" s="6">
        <v>9.9999999999999995E-7</v>
      </c>
      <c r="J32" t="s">
        <v>83</v>
      </c>
      <c r="L32" t="s">
        <v>68</v>
      </c>
      <c r="M32" t="s">
        <v>36</v>
      </c>
      <c r="N32" s="6" t="s">
        <v>36</v>
      </c>
      <c r="Q32" t="s">
        <v>68</v>
      </c>
      <c r="R32" t="s">
        <v>36</v>
      </c>
      <c r="S32" s="6">
        <v>1.92625E-3</v>
      </c>
      <c r="T32" t="s">
        <v>65</v>
      </c>
    </row>
    <row r="33" spans="4:20" x14ac:dyDescent="0.2">
      <c r="D33" t="s">
        <v>160</v>
      </c>
      <c r="E33" t="s">
        <v>159</v>
      </c>
      <c r="F33" t="s">
        <v>159</v>
      </c>
      <c r="G33" t="s">
        <v>16</v>
      </c>
      <c r="H33" t="s">
        <v>36</v>
      </c>
      <c r="I33" s="6">
        <f>(B8+B7)/2 - B7</f>
        <v>7.9500000000000057E-3</v>
      </c>
      <c r="J33" t="s">
        <v>84</v>
      </c>
      <c r="L33" t="s">
        <v>16</v>
      </c>
      <c r="M33" t="s">
        <v>36</v>
      </c>
      <c r="N33" s="6" t="s">
        <v>36</v>
      </c>
      <c r="Q33" t="s">
        <v>16</v>
      </c>
      <c r="R33" t="s">
        <v>36</v>
      </c>
      <c r="S33" s="6">
        <v>1.92625E-3</v>
      </c>
      <c r="T33" t="s">
        <v>65</v>
      </c>
    </row>
    <row r="34" spans="4:20" x14ac:dyDescent="0.2">
      <c r="D34" t="s">
        <v>160</v>
      </c>
      <c r="E34" t="s">
        <v>159</v>
      </c>
      <c r="F34" t="s">
        <v>159</v>
      </c>
      <c r="G34" t="s">
        <v>69</v>
      </c>
      <c r="H34" s="1">
        <v>9.4375000000000004E-4</v>
      </c>
      <c r="I34" s="6">
        <v>9.4375000000000004E-4</v>
      </c>
      <c r="L34" t="s">
        <v>69</v>
      </c>
      <c r="M34" t="s">
        <v>36</v>
      </c>
      <c r="N34" s="6" t="s">
        <v>36</v>
      </c>
      <c r="Q34" t="s">
        <v>69</v>
      </c>
      <c r="R34" s="1">
        <v>1.92625E-3</v>
      </c>
      <c r="S34" s="6">
        <v>1.92625E-3</v>
      </c>
    </row>
    <row r="35" spans="4:20" x14ac:dyDescent="0.2">
      <c r="D35" t="s">
        <v>160</v>
      </c>
      <c r="E35" t="s">
        <v>159</v>
      </c>
      <c r="F35" t="s">
        <v>159</v>
      </c>
      <c r="G35" t="s">
        <v>70</v>
      </c>
      <c r="H35" s="1">
        <v>9.4375000000000004E-4</v>
      </c>
      <c r="I35" s="6">
        <v>9.4375000000000004E-4</v>
      </c>
      <c r="L35" t="s">
        <v>70</v>
      </c>
      <c r="M35" t="s">
        <v>36</v>
      </c>
      <c r="N35" s="6" t="s">
        <v>36</v>
      </c>
      <c r="Q35" t="s">
        <v>70</v>
      </c>
      <c r="R35" s="1">
        <v>1.92625E-3</v>
      </c>
      <c r="S35" s="6">
        <v>1.92625E-3</v>
      </c>
    </row>
    <row r="36" spans="4:20" x14ac:dyDescent="0.2">
      <c r="D36" t="s">
        <v>160</v>
      </c>
      <c r="E36" t="s">
        <v>159</v>
      </c>
      <c r="F36" t="s">
        <v>159</v>
      </c>
      <c r="G36" t="s">
        <v>71</v>
      </c>
      <c r="H36" s="1">
        <v>0</v>
      </c>
      <c r="I36" s="6">
        <v>0</v>
      </c>
      <c r="L36" t="s">
        <v>71</v>
      </c>
      <c r="M36" t="s">
        <v>36</v>
      </c>
      <c r="N36" s="6" t="s">
        <v>36</v>
      </c>
      <c r="Q36" t="s">
        <v>71</v>
      </c>
      <c r="R36" s="1">
        <v>0</v>
      </c>
      <c r="S36" s="6">
        <v>0</v>
      </c>
    </row>
    <row r="37" spans="4:20" x14ac:dyDescent="0.2">
      <c r="D37" t="s">
        <v>160</v>
      </c>
      <c r="E37" t="s">
        <v>159</v>
      </c>
      <c r="F37" t="s">
        <v>159</v>
      </c>
      <c r="G37" t="s">
        <v>72</v>
      </c>
      <c r="H37" t="s">
        <v>36</v>
      </c>
      <c r="I37" s="6">
        <v>9.9999999999999995E-7</v>
      </c>
      <c r="J37" t="s">
        <v>83</v>
      </c>
      <c r="L37" t="s">
        <v>72</v>
      </c>
      <c r="M37" t="s">
        <v>36</v>
      </c>
      <c r="N37" s="6" t="s">
        <v>36</v>
      </c>
      <c r="Q37" t="s">
        <v>72</v>
      </c>
      <c r="R37" t="s">
        <v>36</v>
      </c>
      <c r="S37" s="6">
        <v>1.92625E-3</v>
      </c>
      <c r="T37" t="s">
        <v>65</v>
      </c>
    </row>
    <row r="38" spans="4:20" x14ac:dyDescent="0.2">
      <c r="D38" t="s">
        <v>160</v>
      </c>
      <c r="E38" t="s">
        <v>159</v>
      </c>
      <c r="F38" t="s">
        <v>159</v>
      </c>
      <c r="G38" t="s">
        <v>17</v>
      </c>
      <c r="H38" t="s">
        <v>36</v>
      </c>
      <c r="I38" s="6">
        <f>(B8+B7)/2 - B7</f>
        <v>7.9500000000000057E-3</v>
      </c>
      <c r="J38" t="s">
        <v>84</v>
      </c>
      <c r="L38" t="s">
        <v>17</v>
      </c>
      <c r="M38" t="s">
        <v>36</v>
      </c>
      <c r="N38" s="6" t="s">
        <v>36</v>
      </c>
      <c r="Q38" t="s">
        <v>17</v>
      </c>
      <c r="R38" t="s">
        <v>36</v>
      </c>
      <c r="S38" s="6">
        <v>1.92625E-3</v>
      </c>
      <c r="T38" t="s">
        <v>65</v>
      </c>
    </row>
    <row r="39" spans="4:20" x14ac:dyDescent="0.2">
      <c r="D39" t="s">
        <v>160</v>
      </c>
      <c r="E39" t="s">
        <v>159</v>
      </c>
      <c r="F39" t="s">
        <v>159</v>
      </c>
      <c r="G39" t="s">
        <v>73</v>
      </c>
      <c r="H39" s="1">
        <v>9.4375000000000004E-4</v>
      </c>
      <c r="I39" s="6">
        <v>9.4375000000000004E-4</v>
      </c>
      <c r="L39" t="s">
        <v>73</v>
      </c>
      <c r="M39" t="s">
        <v>36</v>
      </c>
      <c r="N39" s="6" t="s">
        <v>36</v>
      </c>
      <c r="Q39" t="s">
        <v>73</v>
      </c>
      <c r="R39" s="1">
        <v>1.92625E-3</v>
      </c>
      <c r="S39" s="6">
        <v>1.92625E-3</v>
      </c>
    </row>
    <row r="40" spans="4:20" x14ac:dyDescent="0.2">
      <c r="D40" t="s">
        <v>160</v>
      </c>
      <c r="E40" t="s">
        <v>159</v>
      </c>
      <c r="F40" t="s">
        <v>159</v>
      </c>
      <c r="G40" t="s">
        <v>74</v>
      </c>
      <c r="H40" s="1">
        <v>2.3719E-2</v>
      </c>
      <c r="I40" s="6">
        <v>2.3719E-2</v>
      </c>
      <c r="L40" t="s">
        <v>74</v>
      </c>
      <c r="M40" t="s">
        <v>36</v>
      </c>
      <c r="N40" s="6" t="s">
        <v>36</v>
      </c>
      <c r="Q40" t="s">
        <v>74</v>
      </c>
      <c r="R40" s="1">
        <v>4.8411900000000001E-2</v>
      </c>
      <c r="S40" s="6">
        <v>4.8411900000000001E-2</v>
      </c>
    </row>
    <row r="41" spans="4:20" x14ac:dyDescent="0.2">
      <c r="D41" t="s">
        <v>160</v>
      </c>
      <c r="E41" t="s">
        <v>159</v>
      </c>
      <c r="F41" t="s">
        <v>159</v>
      </c>
      <c r="G41" t="s">
        <v>75</v>
      </c>
      <c r="H41" s="1">
        <v>2.3719E-2</v>
      </c>
      <c r="I41" s="6">
        <v>2.3719E-2</v>
      </c>
      <c r="L41" t="s">
        <v>75</v>
      </c>
      <c r="M41" t="s">
        <v>36</v>
      </c>
      <c r="N41" s="6" t="s">
        <v>36</v>
      </c>
      <c r="Q41" t="s">
        <v>75</v>
      </c>
      <c r="R41" s="1">
        <v>4.8411900000000001E-2</v>
      </c>
      <c r="S41" s="6">
        <v>4.8411900000000001E-2</v>
      </c>
    </row>
    <row r="42" spans="4:20" x14ac:dyDescent="0.2">
      <c r="D42" t="s">
        <v>160</v>
      </c>
      <c r="E42" t="s">
        <v>159</v>
      </c>
      <c r="F42" t="s">
        <v>159</v>
      </c>
      <c r="G42" t="s">
        <v>76</v>
      </c>
      <c r="H42" t="s">
        <v>36</v>
      </c>
      <c r="I42" s="6">
        <f>2*PI()*B10/B11</f>
        <v>8.7640001701619322E-5</v>
      </c>
      <c r="J42" t="s">
        <v>85</v>
      </c>
      <c r="L42" t="s">
        <v>76</v>
      </c>
      <c r="M42" t="s">
        <v>36</v>
      </c>
      <c r="N42" s="6" t="s">
        <v>36</v>
      </c>
      <c r="Q42" t="s">
        <v>76</v>
      </c>
      <c r="R42" t="s">
        <v>36</v>
      </c>
      <c r="S42" s="6">
        <v>4.8411900000000001E-2</v>
      </c>
      <c r="T42" t="s">
        <v>65</v>
      </c>
    </row>
    <row r="43" spans="4:20" x14ac:dyDescent="0.2">
      <c r="D43" t="s">
        <v>160</v>
      </c>
      <c r="E43" t="s">
        <v>159</v>
      </c>
      <c r="F43" t="s">
        <v>159</v>
      </c>
      <c r="G43" t="s">
        <v>15</v>
      </c>
      <c r="H43" t="s">
        <v>36</v>
      </c>
      <c r="I43" s="6">
        <f>(PI()*2*B7 + PI()*2*B8)/B11</f>
        <v>1.9498741119328531E-3</v>
      </c>
      <c r="J43" t="s">
        <v>86</v>
      </c>
      <c r="L43" t="s">
        <v>15</v>
      </c>
      <c r="M43" t="s">
        <v>36</v>
      </c>
      <c r="N43" s="6" t="s">
        <v>36</v>
      </c>
      <c r="Q43" t="s">
        <v>15</v>
      </c>
      <c r="R43" t="s">
        <v>36</v>
      </c>
      <c r="S43" s="6">
        <v>4.8411900000000001E-2</v>
      </c>
      <c r="T43" t="s">
        <v>65</v>
      </c>
    </row>
    <row r="44" spans="4:20" x14ac:dyDescent="0.2">
      <c r="D44" t="s">
        <v>160</v>
      </c>
      <c r="E44" t="s">
        <v>159</v>
      </c>
      <c r="F44" t="s">
        <v>159</v>
      </c>
      <c r="G44" t="s">
        <v>77</v>
      </c>
      <c r="H44" s="1">
        <v>2.3719E-2</v>
      </c>
      <c r="I44" s="6">
        <v>2.3719E-2</v>
      </c>
      <c r="L44" t="s">
        <v>77</v>
      </c>
      <c r="M44" t="s">
        <v>36</v>
      </c>
      <c r="N44" s="6" t="s">
        <v>36</v>
      </c>
      <c r="Q44" t="s">
        <v>77</v>
      </c>
      <c r="R44" s="1">
        <v>4.8411900000000001E-2</v>
      </c>
      <c r="S44" s="6">
        <v>4.8411900000000001E-2</v>
      </c>
    </row>
    <row r="45" spans="4:20" x14ac:dyDescent="0.2">
      <c r="D45" t="s">
        <v>160</v>
      </c>
      <c r="E45" t="s">
        <v>159</v>
      </c>
      <c r="F45" t="s">
        <v>159</v>
      </c>
      <c r="G45" t="s">
        <v>87</v>
      </c>
      <c r="H45" s="1">
        <v>1.1175999999999999</v>
      </c>
      <c r="I45" s="6">
        <v>1.1175999999999999</v>
      </c>
      <c r="L45" t="s">
        <v>87</v>
      </c>
      <c r="M45" t="s">
        <v>36</v>
      </c>
      <c r="N45" s="6" t="s">
        <v>36</v>
      </c>
      <c r="Q45" t="s">
        <v>87</v>
      </c>
      <c r="R45" s="1">
        <v>1.1175999999999999</v>
      </c>
      <c r="S45" s="6">
        <v>1.1175999999999999</v>
      </c>
    </row>
    <row r="46" spans="4:20" x14ac:dyDescent="0.2">
      <c r="D46" t="s">
        <v>160</v>
      </c>
      <c r="E46" t="s">
        <v>159</v>
      </c>
      <c r="F46" t="s">
        <v>159</v>
      </c>
      <c r="G46" t="s">
        <v>88</v>
      </c>
      <c r="H46" s="1">
        <v>2.6669999999999998</v>
      </c>
      <c r="I46" s="6">
        <v>2.6669999999999998</v>
      </c>
      <c r="L46" t="s">
        <v>88</v>
      </c>
      <c r="M46" t="s">
        <v>36</v>
      </c>
      <c r="N46" s="6" t="s">
        <v>36</v>
      </c>
      <c r="Q46" t="s">
        <v>88</v>
      </c>
      <c r="R46" s="1">
        <v>2.6669999999999998</v>
      </c>
      <c r="S46" s="6">
        <v>2.6669999999999998</v>
      </c>
    </row>
    <row r="47" spans="4:20" x14ac:dyDescent="0.2">
      <c r="D47" t="s">
        <v>160</v>
      </c>
      <c r="E47" t="s">
        <v>159</v>
      </c>
      <c r="F47" t="s">
        <v>159</v>
      </c>
      <c r="G47" t="s">
        <v>89</v>
      </c>
      <c r="H47" t="s">
        <v>36</v>
      </c>
      <c r="I47" s="6">
        <f>B4</f>
        <v>0.3</v>
      </c>
      <c r="J47" t="s">
        <v>93</v>
      </c>
      <c r="L47" t="s">
        <v>89</v>
      </c>
      <c r="M47" t="s">
        <v>36</v>
      </c>
      <c r="N47" s="6" t="s">
        <v>36</v>
      </c>
      <c r="Q47" t="s">
        <v>89</v>
      </c>
      <c r="R47" t="s">
        <v>36</v>
      </c>
      <c r="S47" s="6">
        <f>B4</f>
        <v>0.3</v>
      </c>
      <c r="T47" t="s">
        <v>93</v>
      </c>
    </row>
    <row r="48" spans="4:20" x14ac:dyDescent="0.2">
      <c r="D48" t="s">
        <v>160</v>
      </c>
      <c r="E48" t="s">
        <v>159</v>
      </c>
      <c r="F48" t="s">
        <v>159</v>
      </c>
      <c r="G48" t="s">
        <v>13</v>
      </c>
      <c r="H48" t="s">
        <v>36</v>
      </c>
      <c r="I48" s="6">
        <f>B3</f>
        <v>0.15</v>
      </c>
      <c r="J48" t="s">
        <v>92</v>
      </c>
      <c r="L48" t="s">
        <v>13</v>
      </c>
      <c r="M48" t="s">
        <v>36</v>
      </c>
      <c r="N48" s="6" t="s">
        <v>36</v>
      </c>
      <c r="Q48" t="s">
        <v>13</v>
      </c>
      <c r="R48" t="s">
        <v>36</v>
      </c>
      <c r="S48" s="6">
        <f>B3</f>
        <v>0.15</v>
      </c>
      <c r="T48" t="s">
        <v>92</v>
      </c>
    </row>
    <row r="49" spans="4:20" x14ac:dyDescent="0.2">
      <c r="D49" t="s">
        <v>160</v>
      </c>
      <c r="E49" t="s">
        <v>159</v>
      </c>
      <c r="F49" t="s">
        <v>159</v>
      </c>
      <c r="G49" t="s">
        <v>90</v>
      </c>
      <c r="H49" s="1">
        <v>0.63500000000000001</v>
      </c>
      <c r="I49" s="6">
        <v>0.63500000000000001</v>
      </c>
      <c r="J49" t="s">
        <v>91</v>
      </c>
      <c r="L49" t="s">
        <v>90</v>
      </c>
      <c r="M49" t="s">
        <v>36</v>
      </c>
      <c r="N49" s="6" t="s">
        <v>36</v>
      </c>
      <c r="Q49" t="s">
        <v>90</v>
      </c>
      <c r="R49" s="1">
        <v>0.63500000000000001</v>
      </c>
      <c r="S49" s="6">
        <v>0.63500000000000001</v>
      </c>
      <c r="T49" t="s">
        <v>91</v>
      </c>
    </row>
    <row r="50" spans="4:20" x14ac:dyDescent="0.2">
      <c r="D50" t="s">
        <v>160</v>
      </c>
      <c r="E50" t="s">
        <v>159</v>
      </c>
      <c r="F50" t="s">
        <v>159</v>
      </c>
      <c r="G50" t="s">
        <v>94</v>
      </c>
      <c r="H50" s="1">
        <v>2.2100399999999999E-3</v>
      </c>
      <c r="I50" s="6">
        <v>2.2100399999999999E-3</v>
      </c>
      <c r="L50" t="s">
        <v>94</v>
      </c>
      <c r="M50" t="s">
        <v>36</v>
      </c>
      <c r="N50" s="6" t="s">
        <v>36</v>
      </c>
      <c r="Q50" t="s">
        <v>94</v>
      </c>
      <c r="R50" s="1">
        <v>5.6803699999999997E-3</v>
      </c>
      <c r="S50" s="6">
        <v>5.6803699999999997E-3</v>
      </c>
    </row>
    <row r="51" spans="4:20" x14ac:dyDescent="0.2">
      <c r="D51" t="s">
        <v>160</v>
      </c>
      <c r="E51" t="s">
        <v>159</v>
      </c>
      <c r="F51" t="s">
        <v>159</v>
      </c>
      <c r="G51" t="s">
        <v>95</v>
      </c>
      <c r="H51" s="1">
        <v>2.2100399999999999E-3</v>
      </c>
      <c r="I51" s="6">
        <v>2.2100399999999999E-3</v>
      </c>
      <c r="L51" t="s">
        <v>95</v>
      </c>
      <c r="M51" t="s">
        <v>36</v>
      </c>
      <c r="N51" s="6" t="s">
        <v>36</v>
      </c>
      <c r="Q51" t="s">
        <v>95</v>
      </c>
      <c r="R51" s="1">
        <v>5.6803699999999997E-3</v>
      </c>
      <c r="S51" s="6">
        <v>5.6803699999999997E-3</v>
      </c>
    </row>
    <row r="52" spans="4:20" x14ac:dyDescent="0.2">
      <c r="D52" t="s">
        <v>160</v>
      </c>
      <c r="E52" t="s">
        <v>159</v>
      </c>
      <c r="F52" t="s">
        <v>159</v>
      </c>
      <c r="G52" t="s">
        <v>96</v>
      </c>
      <c r="H52" t="s">
        <v>36</v>
      </c>
      <c r="I52" s="6">
        <v>2.2100399999999999E-3</v>
      </c>
      <c r="J52" t="s">
        <v>65</v>
      </c>
      <c r="L52" t="s">
        <v>96</v>
      </c>
      <c r="M52" t="s">
        <v>36</v>
      </c>
      <c r="N52" s="6" t="s">
        <v>36</v>
      </c>
      <c r="Q52" t="s">
        <v>96</v>
      </c>
      <c r="R52" t="s">
        <v>36</v>
      </c>
      <c r="S52" s="6">
        <v>5.6803699999999997E-3</v>
      </c>
      <c r="T52" t="s">
        <v>65</v>
      </c>
    </row>
    <row r="53" spans="4:20" x14ac:dyDescent="0.2">
      <c r="D53" t="s">
        <v>160</v>
      </c>
      <c r="E53" t="s">
        <v>159</v>
      </c>
      <c r="F53" t="s">
        <v>159</v>
      </c>
      <c r="G53" t="s">
        <v>14</v>
      </c>
      <c r="H53" t="s">
        <v>36</v>
      </c>
      <c r="I53" s="6">
        <v>2.2100399999999999E-3</v>
      </c>
      <c r="J53" t="s">
        <v>65</v>
      </c>
      <c r="L53" t="s">
        <v>14</v>
      </c>
      <c r="M53" t="s">
        <v>36</v>
      </c>
      <c r="N53" s="6" t="s">
        <v>36</v>
      </c>
      <c r="Q53" t="s">
        <v>14</v>
      </c>
      <c r="R53" t="s">
        <v>36</v>
      </c>
      <c r="S53" s="6">
        <v>5.6803699999999997E-3</v>
      </c>
      <c r="T53" t="s">
        <v>65</v>
      </c>
    </row>
    <row r="54" spans="4:20" x14ac:dyDescent="0.2">
      <c r="D54" t="s">
        <v>160</v>
      </c>
      <c r="E54" t="s">
        <v>159</v>
      </c>
      <c r="F54" t="s">
        <v>159</v>
      </c>
      <c r="G54" t="s">
        <v>97</v>
      </c>
      <c r="H54" s="1">
        <v>2.2100399999999999E-3</v>
      </c>
      <c r="I54" s="6">
        <v>2.2100399999999999E-3</v>
      </c>
      <c r="L54" t="s">
        <v>97</v>
      </c>
      <c r="M54" t="s">
        <v>36</v>
      </c>
      <c r="N54" s="6" t="s">
        <v>36</v>
      </c>
      <c r="Q54" t="s">
        <v>97</v>
      </c>
      <c r="R54" s="1">
        <v>5.6803699999999997E-3</v>
      </c>
      <c r="S54" s="6">
        <v>5.6803699999999997E-3</v>
      </c>
    </row>
    <row r="55" spans="4:20" x14ac:dyDescent="0.2">
      <c r="D55" t="s">
        <v>160</v>
      </c>
      <c r="E55" t="s">
        <v>159</v>
      </c>
      <c r="F55" t="s">
        <v>159</v>
      </c>
      <c r="G55" t="s">
        <v>98</v>
      </c>
      <c r="H55" s="1">
        <v>19.78</v>
      </c>
      <c r="I55" s="6">
        <v>19.78</v>
      </c>
      <c r="L55" t="s">
        <v>98</v>
      </c>
      <c r="M55" t="s">
        <v>36</v>
      </c>
      <c r="N55" s="6" t="s">
        <v>36</v>
      </c>
      <c r="Q55" t="s">
        <v>98</v>
      </c>
      <c r="R55" s="1" t="s">
        <v>36</v>
      </c>
      <c r="S55" s="6" t="s">
        <v>36</v>
      </c>
    </row>
    <row r="56" spans="4:20" x14ac:dyDescent="0.2">
      <c r="D56" t="s">
        <v>160</v>
      </c>
      <c r="E56" t="s">
        <v>159</v>
      </c>
      <c r="F56" t="s">
        <v>159</v>
      </c>
      <c r="G56" t="s">
        <v>99</v>
      </c>
      <c r="H56" s="1">
        <v>26</v>
      </c>
      <c r="I56" s="6">
        <v>26</v>
      </c>
      <c r="L56" t="s">
        <v>99</v>
      </c>
      <c r="M56" t="s">
        <v>36</v>
      </c>
      <c r="N56" s="6" t="s">
        <v>36</v>
      </c>
      <c r="Q56" t="s">
        <v>99</v>
      </c>
      <c r="R56" s="1" t="s">
        <v>36</v>
      </c>
      <c r="S56" s="6" t="s">
        <v>36</v>
      </c>
    </row>
    <row r="57" spans="4:20" x14ac:dyDescent="0.2">
      <c r="D57" t="s">
        <v>160</v>
      </c>
      <c r="E57" t="s">
        <v>159</v>
      </c>
      <c r="F57" t="s">
        <v>159</v>
      </c>
      <c r="G57" t="s">
        <v>100</v>
      </c>
      <c r="H57" t="s">
        <v>36</v>
      </c>
      <c r="I57" s="6">
        <v>1.0000000000000001E-5</v>
      </c>
      <c r="J57" t="s">
        <v>102</v>
      </c>
      <c r="L57" t="s">
        <v>100</v>
      </c>
      <c r="M57" t="s">
        <v>36</v>
      </c>
      <c r="N57" s="6" t="s">
        <v>36</v>
      </c>
      <c r="Q57" t="s">
        <v>100</v>
      </c>
      <c r="R57" t="s">
        <v>36</v>
      </c>
      <c r="S57" s="6" t="s">
        <v>36</v>
      </c>
    </row>
    <row r="58" spans="4:20" x14ac:dyDescent="0.2">
      <c r="D58" t="s">
        <v>160</v>
      </c>
      <c r="E58" t="s">
        <v>159</v>
      </c>
      <c r="F58" t="s">
        <v>159</v>
      </c>
      <c r="G58" t="s">
        <v>18</v>
      </c>
      <c r="H58" t="s">
        <v>36</v>
      </c>
      <c r="I58" s="6">
        <v>35.68</v>
      </c>
      <c r="J58" t="s">
        <v>103</v>
      </c>
      <c r="L58" t="s">
        <v>18</v>
      </c>
      <c r="M58" t="s">
        <v>36</v>
      </c>
      <c r="N58" s="6" t="s">
        <v>36</v>
      </c>
      <c r="Q58" t="s">
        <v>18</v>
      </c>
      <c r="R58" t="s">
        <v>36</v>
      </c>
      <c r="S58" s="6" t="s">
        <v>36</v>
      </c>
    </row>
    <row r="59" spans="4:20" x14ac:dyDescent="0.2">
      <c r="D59" t="s">
        <v>160</v>
      </c>
      <c r="E59" t="s">
        <v>159</v>
      </c>
      <c r="F59" t="s">
        <v>159</v>
      </c>
      <c r="G59" t="s">
        <v>101</v>
      </c>
      <c r="H59" s="1">
        <v>19.78</v>
      </c>
      <c r="I59" s="6">
        <v>19.78</v>
      </c>
      <c r="L59" t="s">
        <v>101</v>
      </c>
      <c r="M59" t="s">
        <v>36</v>
      </c>
      <c r="N59" s="6" t="s">
        <v>36</v>
      </c>
      <c r="Q59" t="s">
        <v>101</v>
      </c>
      <c r="R59" s="1" t="s">
        <v>36</v>
      </c>
      <c r="S59" s="6" t="s">
        <v>36</v>
      </c>
    </row>
    <row r="60" spans="4:20" x14ac:dyDescent="0.2">
      <c r="D60" t="s">
        <v>160</v>
      </c>
      <c r="E60" t="s">
        <v>159</v>
      </c>
      <c r="F60" t="s">
        <v>159</v>
      </c>
      <c r="G60" t="s">
        <v>114</v>
      </c>
      <c r="H60" s="1">
        <v>4520000</v>
      </c>
      <c r="I60" s="6">
        <v>4520000</v>
      </c>
      <c r="L60" t="s">
        <v>114</v>
      </c>
      <c r="M60" t="s">
        <v>36</v>
      </c>
      <c r="N60" s="6" t="s">
        <v>36</v>
      </c>
      <c r="Q60" t="s">
        <v>114</v>
      </c>
      <c r="R60" s="1" t="s">
        <v>36</v>
      </c>
      <c r="S60" s="6" t="s">
        <v>36</v>
      </c>
    </row>
    <row r="61" spans="4:20" x14ac:dyDescent="0.2">
      <c r="D61" t="s">
        <v>160</v>
      </c>
      <c r="E61" t="s">
        <v>159</v>
      </c>
      <c r="F61" t="s">
        <v>159</v>
      </c>
      <c r="G61" t="s">
        <v>115</v>
      </c>
      <c r="H61" s="1">
        <v>4820000</v>
      </c>
      <c r="I61" s="6">
        <v>4820000</v>
      </c>
      <c r="L61" t="s">
        <v>115</v>
      </c>
      <c r="M61" t="s">
        <v>36</v>
      </c>
      <c r="N61" s="6" t="s">
        <v>36</v>
      </c>
      <c r="Q61" t="s">
        <v>115</v>
      </c>
      <c r="R61" s="1" t="s">
        <v>36</v>
      </c>
      <c r="S61" s="6" t="s">
        <v>36</v>
      </c>
    </row>
    <row r="62" spans="4:20" x14ac:dyDescent="0.2">
      <c r="D62" t="s">
        <v>160</v>
      </c>
      <c r="E62" t="s">
        <v>159</v>
      </c>
      <c r="F62" t="s">
        <v>159</v>
      </c>
      <c r="G62" t="s">
        <v>116</v>
      </c>
      <c r="H62" t="s">
        <v>36</v>
      </c>
      <c r="I62" s="6">
        <v>5260000</v>
      </c>
      <c r="J62" t="s">
        <v>118</v>
      </c>
      <c r="L62" t="s">
        <v>116</v>
      </c>
      <c r="M62" t="s">
        <v>36</v>
      </c>
      <c r="N62" s="6" t="s">
        <v>36</v>
      </c>
      <c r="Q62" t="s">
        <v>116</v>
      </c>
      <c r="R62" t="s">
        <v>36</v>
      </c>
      <c r="S62" s="6" t="s">
        <v>36</v>
      </c>
    </row>
    <row r="63" spans="4:20" x14ac:dyDescent="0.2">
      <c r="D63" t="s">
        <v>160</v>
      </c>
      <c r="E63" t="s">
        <v>159</v>
      </c>
      <c r="F63" t="s">
        <v>159</v>
      </c>
      <c r="G63" t="s">
        <v>19</v>
      </c>
      <c r="H63" t="s">
        <v>36</v>
      </c>
      <c r="I63" s="6">
        <v>5260000</v>
      </c>
      <c r="J63" t="s">
        <v>118</v>
      </c>
      <c r="L63" t="s">
        <v>19</v>
      </c>
      <c r="M63" t="s">
        <v>36</v>
      </c>
      <c r="N63" s="6" t="s">
        <v>36</v>
      </c>
      <c r="Q63" t="s">
        <v>19</v>
      </c>
      <c r="R63" t="s">
        <v>36</v>
      </c>
      <c r="S63" s="6" t="s">
        <v>36</v>
      </c>
    </row>
    <row r="64" spans="4:20" x14ac:dyDescent="0.2">
      <c r="D64" t="s">
        <v>160</v>
      </c>
      <c r="E64" t="s">
        <v>159</v>
      </c>
      <c r="F64" t="s">
        <v>159</v>
      </c>
      <c r="G64" t="s">
        <v>117</v>
      </c>
      <c r="H64" s="1">
        <v>5260000</v>
      </c>
      <c r="I64" s="6">
        <v>5260000</v>
      </c>
      <c r="L64" t="s">
        <v>117</v>
      </c>
      <c r="M64" t="s">
        <v>36</v>
      </c>
      <c r="N64" s="6" t="s">
        <v>36</v>
      </c>
      <c r="Q64" t="s">
        <v>117</v>
      </c>
      <c r="R64" s="1" t="s">
        <v>36</v>
      </c>
      <c r="S64" s="6" t="s">
        <v>36</v>
      </c>
    </row>
    <row r="65" spans="4:20" x14ac:dyDescent="0.2">
      <c r="D65" t="s">
        <v>160</v>
      </c>
      <c r="E65" t="s">
        <v>159</v>
      </c>
      <c r="F65" t="s">
        <v>159</v>
      </c>
      <c r="G65" t="s">
        <v>107</v>
      </c>
      <c r="H65" s="1">
        <v>4520000</v>
      </c>
      <c r="I65" s="6">
        <v>4520000</v>
      </c>
      <c r="L65" t="s">
        <v>107</v>
      </c>
      <c r="M65" t="s">
        <v>36</v>
      </c>
      <c r="N65" s="6" t="s">
        <v>36</v>
      </c>
      <c r="Q65" t="s">
        <v>107</v>
      </c>
      <c r="R65" s="1" t="s">
        <v>36</v>
      </c>
      <c r="S65" s="6" t="s">
        <v>36</v>
      </c>
    </row>
    <row r="66" spans="4:20" x14ac:dyDescent="0.2">
      <c r="D66" t="s">
        <v>160</v>
      </c>
      <c r="E66" t="s">
        <v>159</v>
      </c>
      <c r="F66" t="s">
        <v>159</v>
      </c>
      <c r="G66" t="s">
        <v>108</v>
      </c>
      <c r="H66" s="1">
        <v>4820000</v>
      </c>
      <c r="I66" s="6">
        <v>4820000</v>
      </c>
      <c r="L66" t="s">
        <v>108</v>
      </c>
      <c r="M66" t="s">
        <v>36</v>
      </c>
      <c r="N66" s="6" t="s">
        <v>36</v>
      </c>
      <c r="Q66" t="s">
        <v>108</v>
      </c>
      <c r="R66" s="1" t="s">
        <v>36</v>
      </c>
      <c r="S66" s="6" t="s">
        <v>36</v>
      </c>
    </row>
    <row r="67" spans="4:20" x14ac:dyDescent="0.2">
      <c r="D67" t="s">
        <v>160</v>
      </c>
      <c r="E67" t="s">
        <v>159</v>
      </c>
      <c r="F67" t="s">
        <v>159</v>
      </c>
      <c r="G67" t="s">
        <v>109</v>
      </c>
      <c r="H67" t="s">
        <v>36</v>
      </c>
      <c r="I67" s="6">
        <v>5260000</v>
      </c>
      <c r="J67" t="s">
        <v>118</v>
      </c>
      <c r="L67" t="s">
        <v>109</v>
      </c>
      <c r="M67" t="s">
        <v>36</v>
      </c>
      <c r="N67" s="6" t="s">
        <v>36</v>
      </c>
      <c r="Q67" t="s">
        <v>109</v>
      </c>
      <c r="R67" t="s">
        <v>36</v>
      </c>
      <c r="S67" s="6" t="s">
        <v>36</v>
      </c>
    </row>
    <row r="68" spans="4:20" x14ac:dyDescent="0.2">
      <c r="D68" t="s">
        <v>160</v>
      </c>
      <c r="E68" t="s">
        <v>159</v>
      </c>
      <c r="F68" t="s">
        <v>159</v>
      </c>
      <c r="G68" t="s">
        <v>20</v>
      </c>
      <c r="H68" t="s">
        <v>36</v>
      </c>
      <c r="I68" s="6">
        <v>5260000</v>
      </c>
      <c r="J68" t="s">
        <v>118</v>
      </c>
      <c r="L68" t="s">
        <v>20</v>
      </c>
      <c r="M68" t="s">
        <v>36</v>
      </c>
      <c r="N68" s="6" t="s">
        <v>36</v>
      </c>
      <c r="Q68" t="s">
        <v>20</v>
      </c>
      <c r="R68" t="s">
        <v>36</v>
      </c>
      <c r="S68" s="6" t="s">
        <v>36</v>
      </c>
    </row>
    <row r="69" spans="4:20" x14ac:dyDescent="0.2">
      <c r="D69" t="s">
        <v>160</v>
      </c>
      <c r="E69" t="s">
        <v>159</v>
      </c>
      <c r="F69" t="s">
        <v>159</v>
      </c>
      <c r="G69" t="s">
        <v>110</v>
      </c>
      <c r="H69" s="1">
        <v>5260000</v>
      </c>
      <c r="I69" s="6">
        <v>5260000</v>
      </c>
      <c r="L69" t="s">
        <v>110</v>
      </c>
      <c r="M69" t="s">
        <v>36</v>
      </c>
      <c r="N69" s="6" t="s">
        <v>36</v>
      </c>
      <c r="Q69" t="s">
        <v>110</v>
      </c>
      <c r="R69" s="1" t="s">
        <v>36</v>
      </c>
      <c r="S69" s="6" t="s">
        <v>36</v>
      </c>
    </row>
    <row r="70" spans="4:20" x14ac:dyDescent="0.2">
      <c r="D70" t="s">
        <v>160</v>
      </c>
      <c r="E70" t="s">
        <v>159</v>
      </c>
      <c r="F70" t="s">
        <v>159</v>
      </c>
      <c r="G70" t="s">
        <v>119</v>
      </c>
      <c r="H70" s="1">
        <v>4550000</v>
      </c>
      <c r="I70" s="6">
        <v>4550000</v>
      </c>
      <c r="L70" t="s">
        <v>119</v>
      </c>
      <c r="M70" t="s">
        <v>36</v>
      </c>
      <c r="N70" s="6" t="s">
        <v>36</v>
      </c>
      <c r="Q70" t="s">
        <v>119</v>
      </c>
      <c r="R70" s="1" t="s">
        <v>36</v>
      </c>
      <c r="S70" s="6" t="s">
        <v>36</v>
      </c>
    </row>
    <row r="71" spans="4:20" x14ac:dyDescent="0.2">
      <c r="D71" t="s">
        <v>160</v>
      </c>
      <c r="E71" t="s">
        <v>159</v>
      </c>
      <c r="F71" t="s">
        <v>159</v>
      </c>
      <c r="G71" t="s">
        <v>120</v>
      </c>
      <c r="H71" s="1">
        <v>4820000</v>
      </c>
      <c r="I71" s="6">
        <v>4820000</v>
      </c>
      <c r="L71" t="s">
        <v>120</v>
      </c>
      <c r="M71" t="s">
        <v>36</v>
      </c>
      <c r="N71" s="6" t="s">
        <v>36</v>
      </c>
      <c r="Q71" t="s">
        <v>120</v>
      </c>
      <c r="R71" s="1" t="s">
        <v>36</v>
      </c>
      <c r="S71" s="6" t="s">
        <v>36</v>
      </c>
    </row>
    <row r="72" spans="4:20" x14ac:dyDescent="0.2">
      <c r="D72" t="s">
        <v>160</v>
      </c>
      <c r="E72" t="s">
        <v>159</v>
      </c>
      <c r="F72" t="s">
        <v>159</v>
      </c>
      <c r="G72" t="s">
        <v>121</v>
      </c>
      <c r="H72" t="s">
        <v>36</v>
      </c>
      <c r="I72" s="6">
        <v>1</v>
      </c>
      <c r="J72" t="s">
        <v>124</v>
      </c>
      <c r="L72" t="s">
        <v>121</v>
      </c>
      <c r="M72" t="s">
        <v>36</v>
      </c>
      <c r="N72" s="6" t="s">
        <v>36</v>
      </c>
      <c r="Q72" t="s">
        <v>121</v>
      </c>
      <c r="R72" t="s">
        <v>36</v>
      </c>
      <c r="S72" s="6" t="s">
        <v>36</v>
      </c>
    </row>
    <row r="73" spans="4:20" x14ac:dyDescent="0.2">
      <c r="D73" t="s">
        <v>160</v>
      </c>
      <c r="E73" t="s">
        <v>159</v>
      </c>
      <c r="F73" t="s">
        <v>159</v>
      </c>
      <c r="G73" t="s">
        <v>21</v>
      </c>
      <c r="H73" t="s">
        <v>36</v>
      </c>
      <c r="I73" s="6">
        <f>B14</f>
        <v>557673</v>
      </c>
      <c r="L73" t="s">
        <v>21</v>
      </c>
      <c r="M73" t="s">
        <v>36</v>
      </c>
      <c r="N73" s="6" t="s">
        <v>36</v>
      </c>
      <c r="Q73" t="s">
        <v>21</v>
      </c>
      <c r="R73" t="s">
        <v>36</v>
      </c>
      <c r="S73" s="6" t="s">
        <v>36</v>
      </c>
    </row>
    <row r="74" spans="4:20" x14ac:dyDescent="0.2">
      <c r="D74" t="s">
        <v>160</v>
      </c>
      <c r="E74" t="s">
        <v>159</v>
      </c>
      <c r="F74" t="s">
        <v>159</v>
      </c>
      <c r="G74" t="s">
        <v>122</v>
      </c>
      <c r="H74" s="1">
        <v>4550000</v>
      </c>
      <c r="I74" s="6">
        <v>4550000</v>
      </c>
      <c r="J74" t="s">
        <v>123</v>
      </c>
      <c r="L74" t="s">
        <v>122</v>
      </c>
      <c r="M74" t="s">
        <v>36</v>
      </c>
      <c r="N74" s="6" t="s">
        <v>36</v>
      </c>
      <c r="Q74" t="s">
        <v>122</v>
      </c>
      <c r="R74" s="1" t="s">
        <v>36</v>
      </c>
      <c r="S74" s="6" t="s">
        <v>36</v>
      </c>
    </row>
    <row r="75" spans="4:20" x14ac:dyDescent="0.2">
      <c r="D75" t="s">
        <v>160</v>
      </c>
      <c r="E75" t="s">
        <v>159</v>
      </c>
      <c r="F75" t="s">
        <v>159</v>
      </c>
      <c r="G75" t="s">
        <v>126</v>
      </c>
      <c r="H75" s="1">
        <v>0.5</v>
      </c>
      <c r="I75" s="6">
        <v>0.5</v>
      </c>
      <c r="L75" t="s">
        <v>126</v>
      </c>
      <c r="M75" t="s">
        <v>36</v>
      </c>
      <c r="N75" s="6" t="s">
        <v>36</v>
      </c>
      <c r="Q75" t="s">
        <v>126</v>
      </c>
      <c r="R75" s="1" t="s">
        <v>36</v>
      </c>
      <c r="S75" s="6">
        <v>0.5</v>
      </c>
    </row>
    <row r="76" spans="4:20" x14ac:dyDescent="0.2">
      <c r="D76" t="s">
        <v>160</v>
      </c>
      <c r="E76" t="s">
        <v>159</v>
      </c>
      <c r="F76" t="s">
        <v>159</v>
      </c>
      <c r="G76" t="s">
        <v>128</v>
      </c>
      <c r="H76" t="s">
        <v>36</v>
      </c>
      <c r="I76" s="6" t="s">
        <v>36</v>
      </c>
      <c r="J76" t="s">
        <v>136</v>
      </c>
      <c r="L76" t="s">
        <v>128</v>
      </c>
      <c r="M76" t="s">
        <v>36</v>
      </c>
      <c r="N76" s="6" t="s">
        <v>36</v>
      </c>
      <c r="Q76" t="s">
        <v>128</v>
      </c>
      <c r="R76" t="s">
        <v>36</v>
      </c>
      <c r="S76" s="6" t="s">
        <v>36</v>
      </c>
      <c r="T76" t="s">
        <v>136</v>
      </c>
    </row>
    <row r="77" spans="4:20" x14ac:dyDescent="0.2">
      <c r="D77" t="s">
        <v>160</v>
      </c>
      <c r="E77" t="s">
        <v>159</v>
      </c>
      <c r="F77" t="s">
        <v>159</v>
      </c>
      <c r="G77" t="s">
        <v>127</v>
      </c>
      <c r="H77" t="s">
        <v>36</v>
      </c>
      <c r="I77" s="7">
        <f>B5</f>
        <v>2.0000000000000001E-4</v>
      </c>
      <c r="J77" t="s">
        <v>139</v>
      </c>
      <c r="L77" t="s">
        <v>127</v>
      </c>
      <c r="M77" t="s">
        <v>36</v>
      </c>
      <c r="N77" s="6" t="s">
        <v>36</v>
      </c>
      <c r="Q77" t="s">
        <v>127</v>
      </c>
      <c r="R77" t="s">
        <v>36</v>
      </c>
      <c r="S77" s="7">
        <v>1.0000000000000001E-5</v>
      </c>
      <c r="T77" t="s">
        <v>150</v>
      </c>
    </row>
    <row r="78" spans="4:20" x14ac:dyDescent="0.2">
      <c r="D78" t="s">
        <v>160</v>
      </c>
      <c r="E78" t="s">
        <v>159</v>
      </c>
      <c r="F78" t="s">
        <v>159</v>
      </c>
      <c r="G78" t="s">
        <v>129</v>
      </c>
      <c r="H78" t="s">
        <v>36</v>
      </c>
      <c r="I78" s="7">
        <f>B6</f>
        <v>1E-4</v>
      </c>
      <c r="J78" t="s">
        <v>140</v>
      </c>
      <c r="L78" t="s">
        <v>129</v>
      </c>
      <c r="M78" t="s">
        <v>36</v>
      </c>
      <c r="N78" s="6" t="s">
        <v>36</v>
      </c>
      <c r="Q78" t="s">
        <v>129</v>
      </c>
      <c r="R78" t="s">
        <v>36</v>
      </c>
      <c r="S78" s="7">
        <v>1.0000000000000001E-5</v>
      </c>
      <c r="T78" t="s">
        <v>150</v>
      </c>
    </row>
    <row r="79" spans="4:20" x14ac:dyDescent="0.2">
      <c r="D79" t="s">
        <v>160</v>
      </c>
      <c r="E79" t="s">
        <v>159</v>
      </c>
      <c r="F79" t="s">
        <v>159</v>
      </c>
      <c r="G79" t="s">
        <v>130</v>
      </c>
      <c r="H79">
        <v>1</v>
      </c>
      <c r="I79" s="6">
        <v>1</v>
      </c>
      <c r="L79" t="s">
        <v>130</v>
      </c>
      <c r="M79" t="s">
        <v>36</v>
      </c>
      <c r="N79" s="6" t="s">
        <v>36</v>
      </c>
      <c r="Q79" t="s">
        <v>130</v>
      </c>
      <c r="R79" t="s">
        <v>36</v>
      </c>
      <c r="S79" s="6">
        <v>1</v>
      </c>
    </row>
    <row r="80" spans="4:20" x14ac:dyDescent="0.2">
      <c r="D80" t="s">
        <v>160</v>
      </c>
      <c r="E80" t="s">
        <v>159</v>
      </c>
      <c r="F80" t="s">
        <v>159</v>
      </c>
      <c r="G80" t="s">
        <v>131</v>
      </c>
      <c r="H80">
        <v>1</v>
      </c>
      <c r="I80" s="6">
        <v>1</v>
      </c>
      <c r="L80" t="s">
        <v>131</v>
      </c>
      <c r="M80" t="s">
        <v>36</v>
      </c>
      <c r="N80" s="6" t="s">
        <v>36</v>
      </c>
      <c r="Q80" t="s">
        <v>131</v>
      </c>
      <c r="R80" t="s">
        <v>36</v>
      </c>
      <c r="S80" s="6">
        <v>1</v>
      </c>
    </row>
    <row r="81" spans="4:20" x14ac:dyDescent="0.2">
      <c r="D81" t="s">
        <v>160</v>
      </c>
      <c r="E81" t="s">
        <v>159</v>
      </c>
      <c r="F81" t="s">
        <v>159</v>
      </c>
      <c r="G81" t="s">
        <v>132</v>
      </c>
      <c r="H81" t="s">
        <v>36</v>
      </c>
      <c r="I81" s="6" t="s">
        <v>36</v>
      </c>
      <c r="L81" t="s">
        <v>132</v>
      </c>
      <c r="M81" t="s">
        <v>36</v>
      </c>
      <c r="N81" s="6" t="s">
        <v>36</v>
      </c>
      <c r="Q81" t="s">
        <v>132</v>
      </c>
      <c r="R81" t="s">
        <v>36</v>
      </c>
      <c r="S81" s="6" t="s">
        <v>36</v>
      </c>
    </row>
    <row r="82" spans="4:20" x14ac:dyDescent="0.2">
      <c r="D82" t="s">
        <v>160</v>
      </c>
      <c r="E82" t="s">
        <v>159</v>
      </c>
      <c r="F82" t="s">
        <v>159</v>
      </c>
      <c r="G82" t="s">
        <v>133</v>
      </c>
      <c r="H82" t="s">
        <v>36</v>
      </c>
      <c r="I82" s="7">
        <f>B6</f>
        <v>1E-4</v>
      </c>
      <c r="J82" t="s">
        <v>138</v>
      </c>
      <c r="L82" t="s">
        <v>133</v>
      </c>
      <c r="M82" t="s">
        <v>36</v>
      </c>
      <c r="N82" s="6" t="s">
        <v>36</v>
      </c>
      <c r="Q82" t="s">
        <v>133</v>
      </c>
      <c r="R82" t="s">
        <v>36</v>
      </c>
      <c r="S82" s="7">
        <v>1.0000000000000001E-5</v>
      </c>
      <c r="T82" s="11" t="s">
        <v>150</v>
      </c>
    </row>
    <row r="83" spans="4:20" x14ac:dyDescent="0.2">
      <c r="D83" t="s">
        <v>160</v>
      </c>
      <c r="E83" t="s">
        <v>159</v>
      </c>
      <c r="F83" t="s">
        <v>159</v>
      </c>
      <c r="G83" t="s">
        <v>134</v>
      </c>
      <c r="H83" t="s">
        <v>36</v>
      </c>
      <c r="I83" s="7">
        <f>B5</f>
        <v>2.0000000000000001E-4</v>
      </c>
      <c r="J83" t="s">
        <v>137</v>
      </c>
      <c r="L83" t="s">
        <v>134</v>
      </c>
      <c r="M83" t="s">
        <v>36</v>
      </c>
      <c r="N83" s="6" t="s">
        <v>36</v>
      </c>
      <c r="Q83" t="s">
        <v>134</v>
      </c>
      <c r="R83" t="s">
        <v>36</v>
      </c>
      <c r="S83" s="7">
        <v>1.0000000000000001E-5</v>
      </c>
      <c r="T83" s="11" t="s">
        <v>150</v>
      </c>
    </row>
    <row r="84" spans="4:20" x14ac:dyDescent="0.2">
      <c r="D84" t="s">
        <v>160</v>
      </c>
      <c r="E84" t="s">
        <v>159</v>
      </c>
      <c r="F84" t="s">
        <v>159</v>
      </c>
      <c r="G84" t="s">
        <v>135</v>
      </c>
      <c r="H84">
        <v>0.5</v>
      </c>
      <c r="I84" s="6">
        <v>0.5</v>
      </c>
      <c r="L84" t="s">
        <v>135</v>
      </c>
      <c r="M84" t="s">
        <v>36</v>
      </c>
      <c r="N84" s="6" t="s">
        <v>36</v>
      </c>
      <c r="Q84" t="s">
        <v>135</v>
      </c>
      <c r="R84" t="s">
        <v>36</v>
      </c>
      <c r="S84" s="6">
        <v>0.5</v>
      </c>
    </row>
    <row r="85" spans="4:20" x14ac:dyDescent="0.2">
      <c r="D85" t="s">
        <v>160</v>
      </c>
      <c r="E85" t="s">
        <v>159</v>
      </c>
      <c r="F85" t="s">
        <v>159</v>
      </c>
      <c r="G85" t="s">
        <v>22</v>
      </c>
      <c r="H85">
        <v>3.302</v>
      </c>
      <c r="I85" s="6">
        <f>H85+B2+B3+B4</f>
        <v>3.8519999999999999</v>
      </c>
      <c r="L85" t="s">
        <v>22</v>
      </c>
      <c r="M85" t="s">
        <v>36</v>
      </c>
      <c r="N85" s="6" t="s">
        <v>36</v>
      </c>
      <c r="Q85" t="s">
        <v>22</v>
      </c>
      <c r="R85" t="s">
        <v>36</v>
      </c>
      <c r="S85" s="6" t="s">
        <v>36</v>
      </c>
    </row>
    <row r="86" spans="4:20" x14ac:dyDescent="0.2">
      <c r="D86" t="s">
        <v>160</v>
      </c>
      <c r="E86" t="s">
        <v>159</v>
      </c>
      <c r="F86" t="s">
        <v>159</v>
      </c>
      <c r="G86" t="s">
        <v>104</v>
      </c>
      <c r="H86" s="1">
        <v>149000</v>
      </c>
      <c r="I86" s="6">
        <f>H86-B15*9.8*(I85-H85)</f>
        <v>144528.6716</v>
      </c>
      <c r="L86" t="s">
        <v>104</v>
      </c>
      <c r="M86" t="s">
        <v>36</v>
      </c>
      <c r="N86" s="6" t="s">
        <v>36</v>
      </c>
      <c r="Q86" t="s">
        <v>104</v>
      </c>
      <c r="R86" s="1" t="s">
        <v>36</v>
      </c>
      <c r="S86" s="6" t="s">
        <v>36</v>
      </c>
    </row>
    <row r="87" spans="4:20" x14ac:dyDescent="0.2">
      <c r="D87" t="s">
        <v>160</v>
      </c>
      <c r="E87" t="s">
        <v>159</v>
      </c>
      <c r="F87" t="s">
        <v>159</v>
      </c>
      <c r="G87" t="s">
        <v>23</v>
      </c>
      <c r="H87" t="s">
        <v>36</v>
      </c>
      <c r="I87" s="6">
        <v>1.0354000000000001E-11</v>
      </c>
      <c r="J87" t="s">
        <v>147</v>
      </c>
      <c r="L87" t="s">
        <v>23</v>
      </c>
      <c r="M87" t="s">
        <v>36</v>
      </c>
      <c r="N87" s="6">
        <v>2.5727000000000001E-12</v>
      </c>
      <c r="O87" t="s">
        <v>147</v>
      </c>
      <c r="Q87" t="s">
        <v>23</v>
      </c>
      <c r="R87" t="s">
        <v>36</v>
      </c>
      <c r="S87" s="9" t="s">
        <v>36</v>
      </c>
    </row>
    <row r="88" spans="4:20" x14ac:dyDescent="0.2">
      <c r="D88" t="s">
        <v>160</v>
      </c>
      <c r="E88" t="s">
        <v>159</v>
      </c>
      <c r="F88" t="s">
        <v>159</v>
      </c>
      <c r="G88" t="s">
        <v>24</v>
      </c>
      <c r="H88" t="s">
        <v>36</v>
      </c>
      <c r="I88" s="6">
        <v>1.0354000000000001E-11</v>
      </c>
      <c r="J88" t="s">
        <v>148</v>
      </c>
      <c r="L88" t="s">
        <v>24</v>
      </c>
      <c r="M88" t="s">
        <v>36</v>
      </c>
      <c r="N88" s="6">
        <v>2.5727000000000001E-12</v>
      </c>
      <c r="O88" t="s">
        <v>148</v>
      </c>
      <c r="Q88" t="s">
        <v>24</v>
      </c>
      <c r="R88" t="s">
        <v>36</v>
      </c>
      <c r="S88" s="9" t="s">
        <v>36</v>
      </c>
    </row>
    <row r="89" spans="4:20" x14ac:dyDescent="0.2">
      <c r="D89" t="s">
        <v>160</v>
      </c>
      <c r="E89" t="s">
        <v>159</v>
      </c>
      <c r="F89" t="s">
        <v>159</v>
      </c>
      <c r="G89" t="s">
        <v>25</v>
      </c>
      <c r="H89" s="1">
        <v>1.0354000000000001E-11</v>
      </c>
      <c r="I89" s="6">
        <v>1.0354000000000001E-11</v>
      </c>
      <c r="J89" t="s">
        <v>146</v>
      </c>
      <c r="L89" t="s">
        <v>25</v>
      </c>
      <c r="M89" s="1">
        <v>2.5727000000000001E-12</v>
      </c>
      <c r="N89" s="6">
        <v>2.5727000000000001E-12</v>
      </c>
      <c r="O89" t="s">
        <v>146</v>
      </c>
      <c r="Q89" t="s">
        <v>25</v>
      </c>
      <c r="R89" s="1" t="s">
        <v>36</v>
      </c>
      <c r="S89" s="6" t="s">
        <v>36</v>
      </c>
    </row>
    <row r="90" spans="4:20" x14ac:dyDescent="0.2">
      <c r="D90" t="s">
        <v>160</v>
      </c>
      <c r="E90" t="s">
        <v>159</v>
      </c>
      <c r="F90" t="s">
        <v>159</v>
      </c>
      <c r="G90" t="s">
        <v>26</v>
      </c>
      <c r="H90" s="1">
        <v>1.0354000000000001E-11</v>
      </c>
      <c r="I90" s="6">
        <v>1.0354000000000001E-11</v>
      </c>
      <c r="J90" t="s">
        <v>146</v>
      </c>
      <c r="L90" t="s">
        <v>26</v>
      </c>
      <c r="M90" s="1">
        <v>2.5727000000000001E-12</v>
      </c>
      <c r="N90" s="6">
        <v>2.5727000000000001E-12</v>
      </c>
      <c r="O90" t="s">
        <v>146</v>
      </c>
      <c r="Q90" t="s">
        <v>26</v>
      </c>
      <c r="R90" s="1" t="s">
        <v>36</v>
      </c>
      <c r="S90" s="6" t="s">
        <v>36</v>
      </c>
    </row>
    <row r="91" spans="4:20" x14ac:dyDescent="0.2">
      <c r="D91" t="s">
        <v>160</v>
      </c>
      <c r="E91" t="s">
        <v>159</v>
      </c>
      <c r="F91" t="s">
        <v>159</v>
      </c>
      <c r="G91" t="s">
        <v>27</v>
      </c>
      <c r="H91" s="1">
        <v>1.0354000000000001E-11</v>
      </c>
      <c r="I91" s="6">
        <v>1.0354000000000001E-11</v>
      </c>
      <c r="J91" t="s">
        <v>146</v>
      </c>
      <c r="L91" t="s">
        <v>27</v>
      </c>
      <c r="M91" s="1">
        <v>2.5727000000000001E-12</v>
      </c>
      <c r="N91" s="6">
        <v>2.5727000000000001E-12</v>
      </c>
      <c r="O91" t="s">
        <v>146</v>
      </c>
      <c r="Q91" t="s">
        <v>27</v>
      </c>
      <c r="R91" s="1" t="s">
        <v>36</v>
      </c>
      <c r="S91" s="6" t="s">
        <v>36</v>
      </c>
    </row>
    <row r="92" spans="4:20" x14ac:dyDescent="0.2">
      <c r="D92" t="s">
        <v>160</v>
      </c>
      <c r="E92" t="s">
        <v>159</v>
      </c>
      <c r="F92" t="s">
        <v>159</v>
      </c>
      <c r="G92" t="s">
        <v>28</v>
      </c>
      <c r="H92" s="1">
        <v>1.0354000000000001E-11</v>
      </c>
      <c r="I92" s="6">
        <v>1.0354000000000001E-11</v>
      </c>
      <c r="J92" t="s">
        <v>146</v>
      </c>
      <c r="L92" t="s">
        <v>28</v>
      </c>
      <c r="M92" s="1">
        <v>2.5727000000000001E-12</v>
      </c>
      <c r="N92" s="6">
        <v>2.5727000000000001E-12</v>
      </c>
      <c r="O92" t="s">
        <v>146</v>
      </c>
      <c r="Q92" t="s">
        <v>28</v>
      </c>
      <c r="R92" s="1" t="s">
        <v>36</v>
      </c>
      <c r="S92" s="6" t="s">
        <v>36</v>
      </c>
    </row>
    <row r="93" spans="4:20" x14ac:dyDescent="0.2">
      <c r="D93" t="s">
        <v>160</v>
      </c>
      <c r="E93" t="s">
        <v>159</v>
      </c>
      <c r="F93" t="s">
        <v>159</v>
      </c>
      <c r="G93" t="s">
        <v>29</v>
      </c>
      <c r="H93" s="1">
        <v>1.0354000000000001E-11</v>
      </c>
      <c r="I93" s="6">
        <v>1.0354000000000001E-11</v>
      </c>
      <c r="J93" t="s">
        <v>146</v>
      </c>
      <c r="L93" t="s">
        <v>29</v>
      </c>
      <c r="M93" s="1">
        <v>2.5727000000000001E-12</v>
      </c>
      <c r="N93" s="6">
        <v>2.5727000000000001E-12</v>
      </c>
      <c r="O93" t="s">
        <v>146</v>
      </c>
      <c r="Q93" t="s">
        <v>29</v>
      </c>
      <c r="R93" s="1" t="s">
        <v>36</v>
      </c>
      <c r="S93" s="6" t="s">
        <v>36</v>
      </c>
    </row>
  </sheetData>
  <conditionalFormatting sqref="D3:D93">
    <cfRule type="containsText" dxfId="2" priority="3" operator="containsText" text="N">
      <formula>NOT(ISERROR(SEARCH("N",D3)))</formula>
    </cfRule>
  </conditionalFormatting>
  <conditionalFormatting sqref="E3:E93">
    <cfRule type="containsText" dxfId="1" priority="2" operator="containsText" text="N">
      <formula>NOT(ISERROR(SEARCH("N",E3)))</formula>
    </cfRule>
  </conditionalFormatting>
  <conditionalFormatting sqref="F3:F93">
    <cfRule type="containsText" dxfId="0" priority="1" operator="containsText" text="N">
      <formula>NOT(ISERROR(SEARCH("N",F3)))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2017-06-13T18:02:27Z</dcterms:created>
  <dcterms:modified xsi:type="dcterms:W3CDTF">2017-06-16T14:13:33Z</dcterms:modified>
</cp:coreProperties>
</file>