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580" windowHeight="6030"/>
  </bookViews>
  <sheets>
    <sheet name="DIÁMETROS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8" i="1"/>
  <c r="F14" s="1"/>
  <c r="I8"/>
  <c r="H9"/>
  <c r="C19" s="1"/>
  <c r="I9"/>
  <c r="J21" l="1"/>
  <c r="B19"/>
  <c r="F21"/>
  <c r="B21"/>
  <c r="I20"/>
  <c r="E20"/>
  <c r="L19"/>
  <c r="H19"/>
  <c r="D19"/>
  <c r="K21"/>
  <c r="G21"/>
  <c r="C21"/>
  <c r="J20"/>
  <c r="F20"/>
  <c r="B20"/>
  <c r="I19"/>
  <c r="E19"/>
  <c r="H21"/>
  <c r="D21"/>
  <c r="K20"/>
  <c r="G20"/>
  <c r="C20"/>
  <c r="J19"/>
  <c r="F19"/>
  <c r="I21"/>
  <c r="E21"/>
  <c r="L20"/>
  <c r="H20"/>
  <c r="D20"/>
  <c r="K19"/>
  <c r="G19"/>
  <c r="D14"/>
  <c r="I16"/>
  <c r="E16"/>
  <c r="L15"/>
  <c r="H15"/>
  <c r="D15"/>
  <c r="K14"/>
  <c r="G14"/>
  <c r="J16"/>
  <c r="B16"/>
  <c r="E15"/>
  <c r="H14"/>
  <c r="K16"/>
  <c r="G16"/>
  <c r="C16"/>
  <c r="J15"/>
  <c r="F15"/>
  <c r="B15"/>
  <c r="I14"/>
  <c r="E14"/>
  <c r="B14"/>
  <c r="F16"/>
  <c r="I15"/>
  <c r="L14"/>
  <c r="C14"/>
  <c r="H16"/>
  <c r="D16"/>
  <c r="K15"/>
  <c r="G15"/>
  <c r="C15"/>
  <c r="J14"/>
</calcChain>
</file>

<file path=xl/sharedStrings.xml><?xml version="1.0" encoding="utf-8"?>
<sst xmlns="http://schemas.openxmlformats.org/spreadsheetml/2006/main" count="12" uniqueCount="12">
  <si>
    <t>Caudal</t>
  </si>
  <si>
    <t>m3/h</t>
  </si>
  <si>
    <t>Agua</t>
  </si>
  <si>
    <t>Aire</t>
  </si>
  <si>
    <t>Intervalo velocidad (m/s)</t>
  </si>
  <si>
    <t>Nm3/h</t>
  </si>
  <si>
    <t>CÁLCULO DE DIÁMETROS DE TUBERIA</t>
  </si>
  <si>
    <t>Posibles diámetros para agua</t>
  </si>
  <si>
    <t>Posibles diámetros para aire</t>
  </si>
  <si>
    <t>Diámetros (mm)</t>
  </si>
  <si>
    <t>Gas (3-3,5)</t>
  </si>
  <si>
    <t>Escribe en lo rosa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</si>
</sst>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color rgb="FFFF339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0" fillId="0" borderId="0" xfId="0" applyFill="1"/>
    <xf numFmtId="0" fontId="0" fillId="4" borderId="6" xfId="0" applyFill="1" applyBorder="1"/>
    <xf numFmtId="0" fontId="0" fillId="4" borderId="7" xfId="0" applyFill="1" applyBorder="1"/>
    <xf numFmtId="0" fontId="4" fillId="0" borderId="0" xfId="0" applyFont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5" fillId="0" borderId="0" xfId="0" applyFont="1"/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1"/>
  <sheetViews>
    <sheetView tabSelected="1" workbookViewId="0">
      <selection activeCell="D10" sqref="D10"/>
    </sheetView>
  </sheetViews>
  <sheetFormatPr defaultColWidth="11.42578125" defaultRowHeight="12.75"/>
  <cols>
    <col min="1" max="1" width="6.5703125" customWidth="1"/>
    <col min="6" max="6" width="12.42578125" customWidth="1"/>
    <col min="7" max="7" width="11.85546875" customWidth="1"/>
    <col min="8" max="9" width="8.5703125" customWidth="1"/>
    <col min="10" max="10" width="7" customWidth="1"/>
    <col min="11" max="11" width="6.5703125" customWidth="1"/>
    <col min="12" max="12" width="6.85546875" customWidth="1"/>
    <col min="13" max="13" width="7" customWidth="1"/>
  </cols>
  <sheetData>
    <row r="1" spans="2:12" ht="13.5" thickBot="1"/>
    <row r="2" spans="2:12">
      <c r="B2" s="25" t="s">
        <v>6</v>
      </c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2:12" ht="13.5" thickBot="1">
      <c r="B3" s="28"/>
      <c r="C3" s="29"/>
      <c r="D3" s="29"/>
      <c r="E3" s="29"/>
      <c r="F3" s="29"/>
      <c r="G3" s="29"/>
      <c r="H3" s="29"/>
      <c r="I3" s="29"/>
      <c r="J3" s="29"/>
      <c r="K3" s="29"/>
      <c r="L3" s="30"/>
    </row>
    <row r="5" spans="2:12">
      <c r="D5" s="31" t="s">
        <v>11</v>
      </c>
    </row>
    <row r="6" spans="2:12" ht="13.5" thickBot="1"/>
    <row r="7" spans="2:12" ht="13.5" thickBot="1">
      <c r="D7" s="3" t="s">
        <v>0</v>
      </c>
      <c r="E7" s="4"/>
      <c r="F7" s="17" t="s">
        <v>4</v>
      </c>
      <c r="G7" s="4"/>
      <c r="H7" s="17" t="s">
        <v>9</v>
      </c>
      <c r="I7" s="5"/>
      <c r="J7" s="18"/>
      <c r="K7" s="18"/>
    </row>
    <row r="8" spans="2:12">
      <c r="C8" s="19" t="s">
        <v>2</v>
      </c>
      <c r="D8" s="32">
        <v>30</v>
      </c>
      <c r="E8" s="6" t="s">
        <v>1</v>
      </c>
      <c r="F8" s="6">
        <v>0.9</v>
      </c>
      <c r="G8" s="6">
        <v>1.5</v>
      </c>
      <c r="H8" s="2">
        <f>IF(D8="","",ROUND(SQRT(4*D8/3600/F8/3.1415),3)*1000)</f>
        <v>109</v>
      </c>
      <c r="I8" s="2">
        <f>IF(D8="","",ROUND(SQRT(4*D8/3600/G8/3.1415),3)*1000)</f>
        <v>84</v>
      </c>
      <c r="J8" s="16"/>
      <c r="K8" s="14"/>
      <c r="L8" s="16"/>
    </row>
    <row r="9" spans="2:12" ht="13.5" thickBot="1">
      <c r="B9" s="21" t="s">
        <v>10</v>
      </c>
      <c r="C9" s="20" t="s">
        <v>3</v>
      </c>
      <c r="D9" s="33">
        <v>30</v>
      </c>
      <c r="E9" s="7" t="s">
        <v>5</v>
      </c>
      <c r="F9" s="7">
        <v>10</v>
      </c>
      <c r="G9" s="7">
        <v>15</v>
      </c>
      <c r="H9" s="1">
        <f>IF(D9="","",ROUND(SQRT(4*D9/3600/F9/3.1415),3)*1000)</f>
        <v>33</v>
      </c>
      <c r="I9" s="1">
        <f>IF(D9="","",ROUND(SQRT(4*D9/3600/G9/3.1415),3)*1000)</f>
        <v>27</v>
      </c>
      <c r="J9" s="15"/>
      <c r="K9" s="15"/>
      <c r="L9" s="15"/>
    </row>
    <row r="10" spans="2:12">
      <c r="I10" s="15"/>
      <c r="J10" s="15"/>
      <c r="K10" s="15"/>
      <c r="L10" s="15"/>
    </row>
    <row r="11" spans="2:12">
      <c r="B11" s="13"/>
      <c r="C11" s="14"/>
      <c r="D11" s="14"/>
      <c r="E11" s="14"/>
      <c r="F11" s="14"/>
      <c r="G11" s="12"/>
      <c r="H11" s="12"/>
      <c r="I11" s="10"/>
      <c r="J11" s="10"/>
      <c r="K11" s="10"/>
      <c r="L11" s="10"/>
    </row>
    <row r="12" spans="2:12" ht="13.5" thickBot="1"/>
    <row r="13" spans="2:12" ht="13.5" thickBot="1">
      <c r="B13" s="22" t="s">
        <v>7</v>
      </c>
      <c r="C13" s="23"/>
      <c r="D13" s="23"/>
      <c r="E13" s="23"/>
      <c r="F13" s="23"/>
      <c r="G13" s="23"/>
      <c r="H13" s="23"/>
      <c r="I13" s="23"/>
      <c r="J13" s="23"/>
      <c r="K13" s="23"/>
      <c r="L13" s="24"/>
    </row>
    <row r="14" spans="2:12">
      <c r="B14" s="8" t="str">
        <f>IF($D$8="","",IF(AND($H$8&gt;2.5,$I$8&lt;2.5),"2,5",""))</f>
        <v/>
      </c>
      <c r="C14" s="8" t="str">
        <f>IF($D$8="","",IF(AND($H$8&gt;4,$I$8&lt;4),"4",""))</f>
        <v/>
      </c>
      <c r="D14" s="8" t="str">
        <f>IF($D$8="","",IF(AND($H$8&gt;6,$I$8&lt;6),"6",""))</f>
        <v/>
      </c>
      <c r="E14" s="8" t="str">
        <f>IF($D$8="","",IF(AND($H$8&gt;10,$I$8&lt;10),"10",""))</f>
        <v/>
      </c>
      <c r="F14" s="8" t="str">
        <f>IF($D$8="","",IF(AND($H$8&gt;15,$I$8&lt;15),"15",""))</f>
        <v/>
      </c>
      <c r="G14" s="8" t="str">
        <f>IF($D$8="","",IF(AND($H$8&gt;25,$I$8&lt;25),"25",""))</f>
        <v/>
      </c>
      <c r="H14" s="8" t="str">
        <f>IF($D$8="","",IF(AND($H$8&gt;32,$I$8&lt;32),"32",""))</f>
        <v/>
      </c>
      <c r="I14" s="8" t="str">
        <f>IF($D$8="","",IF(AND($H$8&gt;40,$I$8&lt;40),"40",""))</f>
        <v/>
      </c>
      <c r="J14" s="8" t="str">
        <f>IF($D$8="","",IF(AND($H$8&gt;50,$I$8&lt;50),"50",""))</f>
        <v/>
      </c>
      <c r="K14" s="8" t="str">
        <f>IF($D$8="","",IF(AND($H$8&gt;65,$I$8&lt;65),"65",""))</f>
        <v/>
      </c>
      <c r="L14" s="8" t="str">
        <f>IF($D$8="","",IF(AND($H$8&gt;80,$I$8&lt;80),"80",""))</f>
        <v/>
      </c>
    </row>
    <row r="15" spans="2:12">
      <c r="B15" s="9" t="str">
        <f>IF($D$8="","",IF(AND($H$8&gt;100,$I$8&lt;100),"100",""))</f>
        <v>100</v>
      </c>
      <c r="C15" s="9" t="str">
        <f>IF($D$8="","",IF(AND($H$8&gt;125,$I$8&lt;125),"125",""))</f>
        <v/>
      </c>
      <c r="D15" s="9" t="str">
        <f>IF($D$8="","",IF(AND($H$8&gt;150,$I$8&lt;150),"150",""))</f>
        <v/>
      </c>
      <c r="E15" s="9" t="str">
        <f>IF($D$8="","",IF(AND($H$8&gt;200,$I$8&lt;200),"200",""))</f>
        <v/>
      </c>
      <c r="F15" s="9" t="str">
        <f>IF($D$8="","",IF(AND($H$8&gt;250,$I$8&lt;250),"250",""))</f>
        <v/>
      </c>
      <c r="G15" s="9" t="str">
        <f>IF($D$8="","",IF(AND($H$8&gt;300,$I$8&lt;300),"300",""))</f>
        <v/>
      </c>
      <c r="H15" s="9" t="str">
        <f>IF($D$8="","",IF(AND($H$8&gt;350,$I$8&lt;350),"350",""))</f>
        <v/>
      </c>
      <c r="I15" s="9" t="str">
        <f>IF($D$8="","",IF(AND($H$8&gt;400,$I$8&lt;400),"400",""))</f>
        <v/>
      </c>
      <c r="J15" s="9" t="str">
        <f>IF($D$8="","",IF(AND($H$8&gt;500,$I$8&lt;500),"500",""))</f>
        <v/>
      </c>
      <c r="K15" s="9" t="str">
        <f>IF($D$8="","",IF(AND($H$8&gt;600,$I$8&lt;600),"600",""))</f>
        <v/>
      </c>
      <c r="L15" s="9" t="str">
        <f>IF($D$8="","",IF(AND($H$8&gt;700,$I$8&lt;700),"700",""))</f>
        <v/>
      </c>
    </row>
    <row r="16" spans="2:12">
      <c r="B16" s="9" t="str">
        <f>IF($D$8="","",IF(AND($H$8&gt;800,$I$8&lt;800),"800",""))</f>
        <v/>
      </c>
      <c r="C16" s="9" t="str">
        <f>IF($D$8="","",IF(AND($H$8&gt;900,$I$8&lt;900),"900",""))</f>
        <v/>
      </c>
      <c r="D16" s="9" t="str">
        <f>IF($D$8="","",IF(AND($H$8&gt;1000,$I$8&lt;1000),"1000",""))</f>
        <v/>
      </c>
      <c r="E16" s="9" t="str">
        <f>IF($D$8="","",IF(AND($H$8&gt;1200,$I$8&lt;1200),"1200",""))</f>
        <v/>
      </c>
      <c r="F16" s="9" t="str">
        <f>IF($D$8="","",IF(AND($H$8&gt;1400,$I$8&lt;1400),"1400",""))</f>
        <v/>
      </c>
      <c r="G16" s="9" t="str">
        <f>IF($D$8="","",IF(AND($H$8&gt;1600,$I$8&lt;1600),"1600",""))</f>
        <v/>
      </c>
      <c r="H16" s="9" t="str">
        <f>IF($D$8="","",IF(AND($H$8&gt;1800,$I$8&lt;1800),"1800",""))</f>
        <v/>
      </c>
      <c r="I16" s="9" t="str">
        <f>IF($D$8="","",IF(AND($H$8&gt;2000,$I$8&lt;2000),"2000",""))</f>
        <v/>
      </c>
      <c r="J16" s="9" t="str">
        <f>IF($D$8="","",IF(AND($H$8&gt;2600,$I$8&lt;2600),"2600",""))</f>
        <v/>
      </c>
      <c r="K16" s="9" t="str">
        <f>IF($D$8="","",IF(AND($H$8&gt;3000,$I$8&lt;3000),"3000",""))</f>
        <v/>
      </c>
      <c r="L16" s="11"/>
    </row>
    <row r="17" spans="2:12" ht="13.5" thickBot="1"/>
    <row r="18" spans="2:12" ht="13.5" thickBot="1">
      <c r="B18" s="22" t="s">
        <v>8</v>
      </c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2:12">
      <c r="B19" s="8" t="str">
        <f>IF($D$9="","",IF(AND($H$9&gt;2.5,$I$9&lt;2.5),"2,5",""))</f>
        <v/>
      </c>
      <c r="C19" s="8" t="str">
        <f>IF($D$9="","",IF(AND($H$9&gt;4,$I$9&lt;4),"4",""))</f>
        <v/>
      </c>
      <c r="D19" s="8" t="str">
        <f>IF($D$9="","",IF(AND($H$9&gt;6,$I$9&lt;6),"6",""))</f>
        <v/>
      </c>
      <c r="E19" s="8" t="str">
        <f>IF($D$9="","",IF(AND($H$9&gt;10,$I$9&lt;10),"10",""))</f>
        <v/>
      </c>
      <c r="F19" s="8" t="str">
        <f>IF($D$9="","",IF(AND($H$9&gt;15,$I$9&lt;15),"15",""))</f>
        <v/>
      </c>
      <c r="G19" s="8" t="str">
        <f>IF($D$9="","",IF(AND($H$9&gt;25,$I$9&lt;25),"25",""))</f>
        <v/>
      </c>
      <c r="H19" s="8" t="str">
        <f>IF($D$9="","",IF(AND($H$9&gt;32,$I$9&lt;32),"32",""))</f>
        <v>32</v>
      </c>
      <c r="I19" s="8" t="str">
        <f>IF($D$9="","",IF(AND($H$9&gt;40,$I$9&lt;40),"40",""))</f>
        <v/>
      </c>
      <c r="J19" s="8" t="str">
        <f>IF($D$9="","",IF(AND($H$9&gt;50,$I$9&lt;50),"50",""))</f>
        <v/>
      </c>
      <c r="K19" s="8" t="str">
        <f>IF($D$9="","",IF(AND($H$9&gt;65,$I$9&lt;65),"65",""))</f>
        <v/>
      </c>
      <c r="L19" s="8" t="str">
        <f>IF($D$9="","",IF(AND($H$9&gt;80,$I$9&lt;80),"80",""))</f>
        <v/>
      </c>
    </row>
    <row r="20" spans="2:12">
      <c r="B20" s="9" t="str">
        <f>IF($D$9="","",IF(AND($H$9&gt;100,$I$9&lt;100),"100",""))</f>
        <v/>
      </c>
      <c r="C20" s="9" t="str">
        <f>IF($D$9="","",IF(AND($H$9&gt;125,$I$9&lt;125),"125",""))</f>
        <v/>
      </c>
      <c r="D20" s="9" t="str">
        <f>IF($D$9="","",IF(AND($H$9&gt;150,$I$9&lt;150),"150",""))</f>
        <v/>
      </c>
      <c r="E20" s="9" t="str">
        <f>IF($D$9="","",IF(AND($H$9&gt;200,$I$9&lt;200),"200",""))</f>
        <v/>
      </c>
      <c r="F20" s="9" t="str">
        <f>IF($D$9="","",IF(AND($H$9&gt;250,$I$9&lt;250),"250",""))</f>
        <v/>
      </c>
      <c r="G20" s="9" t="str">
        <f>IF($D$9="","",IF(AND($H$9&gt;300,$I$9&lt;300),"300",""))</f>
        <v/>
      </c>
      <c r="H20" s="9" t="str">
        <f>IF($D$9="","",IF(AND($H$9&gt;350,$I$9&lt;350),"350",""))</f>
        <v/>
      </c>
      <c r="I20" s="9" t="str">
        <f>IF($D$9="","",IF(AND($H$9&gt;400,$I$9&lt;400),"400",""))</f>
        <v/>
      </c>
      <c r="J20" s="9" t="str">
        <f>IF($D$9="","",IF(AND($H$9&gt;500,$I$9&lt;500),"500",""))</f>
        <v/>
      </c>
      <c r="K20" s="9" t="str">
        <f>IF($D$9="","",IF(AND($H$9&gt;600,$I$9&lt;600),"600",""))</f>
        <v/>
      </c>
      <c r="L20" s="9" t="str">
        <f>IF($D$9="","",IF(AND($H$9&gt;700,$I$9&lt;700),"700",""))</f>
        <v/>
      </c>
    </row>
    <row r="21" spans="2:12">
      <c r="B21" s="9" t="str">
        <f>IF($D$9="","",IF(AND($H$9&gt;800,$I$9&lt;800),"800",""))</f>
        <v/>
      </c>
      <c r="C21" s="9" t="str">
        <f>IF($D$9="","",IF(AND($H$9&gt;900,$I$9&lt;900),"900",""))</f>
        <v/>
      </c>
      <c r="D21" s="9" t="str">
        <f>IF($D$9="","",IF(AND($H$9&gt;1000,$I$9&lt;1000),"1000",""))</f>
        <v/>
      </c>
      <c r="E21" s="9" t="str">
        <f>IF($D$9="","",IF(AND($H$9&gt;1200,$I$9&lt;1200),"1200",""))</f>
        <v/>
      </c>
      <c r="F21" s="9" t="str">
        <f>IF($D$9="","",IF(AND($H$9&gt;1400,$I$9&lt;1400),"1400",""))</f>
        <v/>
      </c>
      <c r="G21" s="9" t="str">
        <f>IF($D$9="","",IF(AND($H$9&gt;1600,$I$9&lt;1600),"1600",""))</f>
        <v/>
      </c>
      <c r="H21" s="9" t="str">
        <f>IF($D$9="","",IF(AND($H$9&gt;1800,$I$9&lt;1800),"1800",""))</f>
        <v/>
      </c>
      <c r="I21" s="9" t="str">
        <f>IF($D$9="","",IF(AND($H$9&gt;2000,$I$9&lt;2000),"2000",""))</f>
        <v/>
      </c>
      <c r="J21" s="9" t="str">
        <f>IF($D$9="","",IF(AND($H$9&gt;2600,$I$9&lt;2600),"2600",""))</f>
        <v/>
      </c>
      <c r="K21" s="9" t="str">
        <f>IF($D$9="","",IF(AND($H$9&gt;3000,$I$9&lt;3000),"3000",""))</f>
        <v/>
      </c>
      <c r="L21" s="11"/>
    </row>
  </sheetData>
  <mergeCells count="3">
    <mergeCell ref="B13:L13"/>
    <mergeCell ref="B18:L18"/>
    <mergeCell ref="B2:L3"/>
  </mergeCells>
  <phoneticPr fontId="0" type="noConversion"/>
  <pageMargins left="0.75" right="0.75" top="1" bottom="1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DIÁMETROS</vt:lpstr>
      <vt:lpstr>Hoja2</vt:lpstr>
      <vt:lpstr>Hoja3</vt:lpstr>
    </vt:vector>
  </TitlesOfParts>
  <Company>SPA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Cálculo Diámetros de Tubería</dc:title>
  <dc:subject>Ingenieria del Agua</dc:subject>
  <dc:creator>Ernesto De la Plata</dc:creator>
  <dc:description>Cálculo muy básico para diámetros de tubería.</dc:description>
  <cp:lastModifiedBy>EDS</cp:lastModifiedBy>
  <cp:lastPrinted>2010-11-04T08:28:35Z</cp:lastPrinted>
  <dcterms:created xsi:type="dcterms:W3CDTF">2006-05-18T10:30:44Z</dcterms:created>
  <dcterms:modified xsi:type="dcterms:W3CDTF">2012-03-28T11:46:31Z</dcterms:modified>
</cp:coreProperties>
</file>