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Drive'ım\E Ticaret\"/>
    </mc:Choice>
  </mc:AlternateContent>
  <xr:revisionPtr revIDLastSave="0" documentId="13_ncr:1_{C5248FCB-619E-4604-86F9-2AFE576CC8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endyol Flas" sheetId="11" r:id="rId1"/>
    <sheet name="Trendyol" sheetId="1" r:id="rId2"/>
    <sheet name="FIYAT DATA" sheetId="8" r:id="rId3"/>
    <sheet name="YARI ÜRÜN" sheetId="9" r:id="rId4"/>
    <sheet name="Kargo Fiyatları" sheetId="4" r:id="rId5"/>
    <sheet name="Sistem" sheetId="3" r:id="rId6"/>
  </sheets>
  <definedNames>
    <definedName name="_xlnm._FilterDatabase" localSheetId="2" hidden="1">'FIYAT DATA'!$A$1:$O$128</definedName>
    <definedName name="_xlnm._FilterDatabase" localSheetId="1" hidden="1">Trendyol!$A$1:$AC$116</definedName>
    <definedName name="_xlnm._FilterDatabase" localSheetId="0" hidden="1">'Trendyol Flas'!$A$1:$AM$126</definedName>
    <definedName name="_xlnm._FilterDatabase" localSheetId="3" hidden="1">'YARI ÜRÜN'!$A$1:$C$55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3RtxjKEAgiu1nhU1t85Lv1nazJHFbtFm8E21bpfaq6s="/>
    </ext>
  </extLst>
</workbook>
</file>

<file path=xl/calcChain.xml><?xml version="1.0" encoding="utf-8"?>
<calcChain xmlns="http://schemas.openxmlformats.org/spreadsheetml/2006/main">
  <c r="Q2" i="1" l="1" a="1"/>
  <c r="Q2" i="1" s="1"/>
  <c r="Q55" i="1" a="1"/>
  <c r="Q55" i="1" s="1"/>
  <c r="Q65" i="1" a="1"/>
  <c r="Q65" i="1" s="1"/>
  <c r="Q24" i="1" a="1"/>
  <c r="Q24" i="1" s="1"/>
  <c r="Q56" i="1" a="1"/>
  <c r="Q56" i="1" s="1"/>
  <c r="Q11" i="1" a="1"/>
  <c r="Q11" i="1"/>
  <c r="K113" i="1"/>
  <c r="L113" i="1" s="1"/>
  <c r="O113" i="1" s="1"/>
  <c r="Q113" i="1" a="1"/>
  <c r="Q113" i="1" s="1"/>
  <c r="W113" i="1" s="1"/>
  <c r="U113" i="1" a="1"/>
  <c r="U113" i="1" s="1"/>
  <c r="Y113" i="1"/>
  <c r="AA113" i="1"/>
  <c r="AC113" i="1"/>
  <c r="K112" i="1"/>
  <c r="L112" i="1" s="1"/>
  <c r="O112" i="1" s="1"/>
  <c r="Q112" i="1" a="1"/>
  <c r="Q112" i="1" s="1"/>
  <c r="W112" i="1" s="1"/>
  <c r="U112" i="1" a="1"/>
  <c r="U112" i="1" s="1"/>
  <c r="Y112" i="1"/>
  <c r="AA112" i="1"/>
  <c r="AC112" i="1"/>
  <c r="K111" i="1"/>
  <c r="L111" i="1" s="1"/>
  <c r="O111" i="1" s="1"/>
  <c r="Q111" i="1" a="1"/>
  <c r="Q111" i="1" s="1"/>
  <c r="W111" i="1" s="1"/>
  <c r="U111" i="1" a="1"/>
  <c r="U111" i="1" s="1"/>
  <c r="Y111" i="1"/>
  <c r="AA111" i="1"/>
  <c r="AC111" i="1"/>
  <c r="AC21" i="1"/>
  <c r="AA21" i="1"/>
  <c r="Y21" i="1"/>
  <c r="U21" i="1" a="1"/>
  <c r="U21" i="1" s="1"/>
  <c r="Q21" i="1" a="1"/>
  <c r="Q21" i="1" s="1"/>
  <c r="W21" i="1" s="1"/>
  <c r="M21" i="1"/>
  <c r="K21" i="1"/>
  <c r="L21" i="1" s="1"/>
  <c r="O21" i="1" s="1"/>
  <c r="X21" i="1" l="1"/>
  <c r="R21" i="1" s="1"/>
  <c r="T21" i="1" s="1"/>
  <c r="X112" i="1"/>
  <c r="R112" i="1" s="1"/>
  <c r="X113" i="1"/>
  <c r="R113" i="1" s="1"/>
  <c r="X111" i="1"/>
  <c r="R111" i="1" s="1"/>
  <c r="E131" i="8"/>
  <c r="C131" i="8" s="1"/>
  <c r="C130" i="8"/>
  <c r="E130" i="8"/>
  <c r="E129" i="8"/>
  <c r="D31" i="8"/>
  <c r="E31" i="8" s="1"/>
  <c r="C31" i="8" s="1"/>
  <c r="Q53" i="1" a="1"/>
  <c r="Q53" i="1" s="1"/>
  <c r="W53" i="1" s="1"/>
  <c r="U53" i="1" a="1"/>
  <c r="U53" i="1" s="1"/>
  <c r="Y53" i="1"/>
  <c r="AA53" i="1"/>
  <c r="AC53" i="1"/>
  <c r="Q52" i="1" a="1"/>
  <c r="Q52" i="1" s="1"/>
  <c r="W52" i="1" s="1"/>
  <c r="U52" i="1" a="1"/>
  <c r="U52" i="1" s="1"/>
  <c r="Y52" i="1"/>
  <c r="AA52" i="1"/>
  <c r="AC52" i="1"/>
  <c r="Q51" i="1" a="1"/>
  <c r="Q51" i="1" s="1"/>
  <c r="W51" i="1" s="1"/>
  <c r="U51" i="1" a="1"/>
  <c r="U51" i="1" s="1"/>
  <c r="Y51" i="1"/>
  <c r="AA51" i="1"/>
  <c r="AC51" i="1"/>
  <c r="S112" i="1" l="1"/>
  <c r="T112" i="1"/>
  <c r="S113" i="1"/>
  <c r="T113" i="1"/>
  <c r="S111" i="1"/>
  <c r="T111" i="1"/>
  <c r="S21" i="1"/>
  <c r="C129" i="8"/>
  <c r="Q110" i="1" a="1"/>
  <c r="Q110" i="1" s="1"/>
  <c r="W110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2" i="1" a="1"/>
  <c r="Q22" i="1" s="1"/>
  <c r="Q23" i="1" a="1"/>
  <c r="Q23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4" i="1" a="1"/>
  <c r="Q54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W61" i="1" s="1"/>
  <c r="Q62" i="1" a="1"/>
  <c r="Q62" i="1" s="1"/>
  <c r="W62" i="1" s="1"/>
  <c r="Q63" i="1" a="1"/>
  <c r="Q63" i="1" s="1"/>
  <c r="W63" i="1" s="1"/>
  <c r="Q64" i="1" a="1"/>
  <c r="Q64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AC110" i="1"/>
  <c r="AA110" i="1"/>
  <c r="Y110" i="1"/>
  <c r="U110" i="1" a="1"/>
  <c r="U110" i="1" s="1"/>
  <c r="H128" i="8"/>
  <c r="E128" i="8"/>
  <c r="AC63" i="1"/>
  <c r="AA63" i="1"/>
  <c r="Y63" i="1"/>
  <c r="U63" i="1" a="1"/>
  <c r="U63" i="1" s="1"/>
  <c r="M63" i="1"/>
  <c r="AC62" i="1"/>
  <c r="AA62" i="1"/>
  <c r="Y62" i="1"/>
  <c r="U62" i="1" a="1"/>
  <c r="U62" i="1" s="1"/>
  <c r="M62" i="1"/>
  <c r="AC61" i="1"/>
  <c r="AA61" i="1"/>
  <c r="Y61" i="1"/>
  <c r="U61" i="1" a="1"/>
  <c r="U61" i="1" s="1"/>
  <c r="M61" i="1"/>
  <c r="R117" i="1"/>
  <c r="R118" i="1"/>
  <c r="E80" i="8"/>
  <c r="C80" i="8" s="1"/>
  <c r="K62" i="1" s="1"/>
  <c r="L62" i="1" s="1"/>
  <c r="E81" i="8"/>
  <c r="C81" i="8" s="1"/>
  <c r="K63" i="1" s="1"/>
  <c r="L63" i="1" s="1"/>
  <c r="E79" i="8"/>
  <c r="C79" i="8" s="1"/>
  <c r="K61" i="1" s="1"/>
  <c r="L61" i="1" s="1"/>
  <c r="D30" i="8"/>
  <c r="E30" i="8" s="1"/>
  <c r="C30" i="8" s="1"/>
  <c r="K24" i="11" s="1"/>
  <c r="L24" i="1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4" i="1"/>
  <c r="AC55" i="1"/>
  <c r="AC56" i="1"/>
  <c r="AC57" i="1"/>
  <c r="AC58" i="1"/>
  <c r="AC59" i="1"/>
  <c r="AC60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5" i="1"/>
  <c r="AC119" i="1"/>
  <c r="AC120" i="1"/>
  <c r="AC121" i="1"/>
  <c r="AC122" i="1"/>
  <c r="AC123" i="1"/>
  <c r="AC124" i="1"/>
  <c r="AC125" i="1"/>
  <c r="AC126" i="1"/>
  <c r="AC127" i="1"/>
  <c r="AC128" i="1"/>
  <c r="AC116" i="1"/>
  <c r="AC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4" i="1"/>
  <c r="AA55" i="1"/>
  <c r="AA56" i="1"/>
  <c r="AA57" i="1"/>
  <c r="AA58" i="1"/>
  <c r="AA59" i="1"/>
  <c r="AA60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5" i="1"/>
  <c r="AA119" i="1"/>
  <c r="AA120" i="1"/>
  <c r="AA121" i="1"/>
  <c r="AA122" i="1"/>
  <c r="AA123" i="1"/>
  <c r="AA124" i="1"/>
  <c r="AA125" i="1"/>
  <c r="AA126" i="1"/>
  <c r="AA127" i="1"/>
  <c r="AA128" i="1"/>
  <c r="AA116" i="1"/>
  <c r="AA2" i="1"/>
  <c r="Q6" i="1" a="1"/>
  <c r="Q6" i="1" s="1"/>
  <c r="Q7" i="1" a="1"/>
  <c r="Q7" i="1" s="1"/>
  <c r="E14" i="8"/>
  <c r="C14" i="8" s="1"/>
  <c r="K15" i="11" s="1"/>
  <c r="L15" i="11" s="1"/>
  <c r="L4" i="4"/>
  <c r="AI126" i="11"/>
  <c r="H126" i="11"/>
  <c r="AI125" i="11"/>
  <c r="AG125" i="11"/>
  <c r="AE125" i="11" a="1"/>
  <c r="AE125" i="11" s="1"/>
  <c r="L125" i="11"/>
  <c r="O125" i="11" s="1"/>
  <c r="H125" i="11"/>
  <c r="AI124" i="11"/>
  <c r="AG124" i="11"/>
  <c r="AE124" i="11" a="1"/>
  <c r="AE124" i="11" s="1"/>
  <c r="L124" i="11"/>
  <c r="O124" i="11" s="1"/>
  <c r="H124" i="11"/>
  <c r="AI123" i="11"/>
  <c r="AG123" i="11"/>
  <c r="L123" i="11"/>
  <c r="O123" i="11" s="1"/>
  <c r="H123" i="11"/>
  <c r="AI122" i="11"/>
  <c r="H122" i="11"/>
  <c r="AI121" i="11"/>
  <c r="AG121" i="11"/>
  <c r="AE121" i="11" a="1"/>
  <c r="AE121" i="11" s="1"/>
  <c r="L121" i="11"/>
  <c r="O121" i="11" s="1"/>
  <c r="H121" i="11"/>
  <c r="AI120" i="11"/>
  <c r="AG120" i="11"/>
  <c r="L120" i="11"/>
  <c r="O120" i="11" s="1"/>
  <c r="H120" i="11"/>
  <c r="AI119" i="11"/>
  <c r="H119" i="11"/>
  <c r="AI118" i="11"/>
  <c r="H118" i="11"/>
  <c r="AI117" i="11"/>
  <c r="AG117" i="11"/>
  <c r="L117" i="11"/>
  <c r="O117" i="11" s="1"/>
  <c r="H117" i="11"/>
  <c r="AI116" i="11"/>
  <c r="AG116" i="11"/>
  <c r="L116" i="11"/>
  <c r="O116" i="11" s="1"/>
  <c r="H116" i="11"/>
  <c r="AI115" i="11"/>
  <c r="H115" i="11"/>
  <c r="AI114" i="11"/>
  <c r="H114" i="11"/>
  <c r="AI113" i="11"/>
  <c r="H113" i="11"/>
  <c r="A113" i="11"/>
  <c r="AI112" i="11"/>
  <c r="AE112" i="11" a="1"/>
  <c r="AE112" i="11" s="1"/>
  <c r="V112" i="11" a="1"/>
  <c r="V112" i="11" s="1"/>
  <c r="AG112" i="11" s="1"/>
  <c r="L112" i="11"/>
  <c r="O112" i="11" s="1"/>
  <c r="H112" i="11"/>
  <c r="AI111" i="11"/>
  <c r="AE111" i="11" a="1"/>
  <c r="AE111" i="11" s="1"/>
  <c r="V111" i="11" a="1"/>
  <c r="V111" i="11" s="1"/>
  <c r="AG111" i="11" s="1"/>
  <c r="H111" i="11"/>
  <c r="A111" i="11"/>
  <c r="AI110" i="11"/>
  <c r="AE110" i="11" a="1"/>
  <c r="AE110" i="11" s="1"/>
  <c r="V110" i="11" a="1"/>
  <c r="V110" i="11" s="1"/>
  <c r="AG110" i="11" s="1"/>
  <c r="H110" i="11"/>
  <c r="A110" i="11"/>
  <c r="AI109" i="11"/>
  <c r="AE109" i="11" a="1"/>
  <c r="AE109" i="11" s="1"/>
  <c r="V109" i="11" a="1"/>
  <c r="V109" i="11" s="1"/>
  <c r="AG109" i="11" s="1"/>
  <c r="H109" i="11"/>
  <c r="A109" i="11"/>
  <c r="AI108" i="11"/>
  <c r="AE108" i="11" a="1"/>
  <c r="AE108" i="11" s="1"/>
  <c r="V108" i="11" a="1"/>
  <c r="V108" i="11" s="1"/>
  <c r="AG108" i="11" s="1"/>
  <c r="H108" i="11"/>
  <c r="A108" i="11"/>
  <c r="AI107" i="11"/>
  <c r="AE107" i="11" a="1"/>
  <c r="AE107" i="11" s="1"/>
  <c r="V107" i="11" a="1"/>
  <c r="V107" i="11" s="1"/>
  <c r="AG107" i="11" s="1"/>
  <c r="H107" i="11"/>
  <c r="A107" i="11"/>
  <c r="AI106" i="11"/>
  <c r="AE106" i="11" a="1"/>
  <c r="AE106" i="11" s="1"/>
  <c r="V106" i="11" a="1"/>
  <c r="V106" i="11" s="1"/>
  <c r="AG106" i="11" s="1"/>
  <c r="H106" i="11"/>
  <c r="A106" i="11"/>
  <c r="AI105" i="11"/>
  <c r="V105" i="11" a="1"/>
  <c r="V105" i="11" s="1"/>
  <c r="AG105" i="11" s="1"/>
  <c r="H105" i="11"/>
  <c r="A105" i="11"/>
  <c r="AI104" i="11"/>
  <c r="V104" i="11" a="1"/>
  <c r="V104" i="11" s="1"/>
  <c r="AG104" i="11" s="1"/>
  <c r="H104" i="11"/>
  <c r="A104" i="11"/>
  <c r="AI103" i="11"/>
  <c r="V103" i="11" a="1"/>
  <c r="V103" i="11" s="1"/>
  <c r="AG103" i="11" s="1"/>
  <c r="H103" i="11"/>
  <c r="A103" i="11"/>
  <c r="AI102" i="11"/>
  <c r="AE102" i="11" a="1"/>
  <c r="AE102" i="11" s="1"/>
  <c r="V102" i="11" a="1"/>
  <c r="V102" i="11" s="1"/>
  <c r="AG102" i="11" s="1"/>
  <c r="H102" i="11"/>
  <c r="A102" i="11"/>
  <c r="AI101" i="11"/>
  <c r="AE101" i="11" a="1"/>
  <c r="AE101" i="11" s="1"/>
  <c r="V101" i="11" a="1"/>
  <c r="V101" i="11" s="1"/>
  <c r="AG101" i="11" s="1"/>
  <c r="H101" i="11"/>
  <c r="A101" i="11"/>
  <c r="AI100" i="11"/>
  <c r="AE100" i="11" a="1"/>
  <c r="AE100" i="11" s="1"/>
  <c r="V100" i="11" a="1"/>
  <c r="V100" i="11" s="1"/>
  <c r="AG100" i="11" s="1"/>
  <c r="H100" i="11"/>
  <c r="A100" i="11"/>
  <c r="AI99" i="11"/>
  <c r="AE99" i="11" a="1"/>
  <c r="AE99" i="11" s="1"/>
  <c r="V99" i="11" a="1"/>
  <c r="V99" i="11" s="1"/>
  <c r="AG99" i="11" s="1"/>
  <c r="H99" i="11"/>
  <c r="A99" i="11"/>
  <c r="AI98" i="11"/>
  <c r="AE98" i="11" a="1"/>
  <c r="AE98" i="11" s="1"/>
  <c r="V98" i="11" a="1"/>
  <c r="V98" i="11" s="1"/>
  <c r="AG98" i="11" s="1"/>
  <c r="H98" i="11"/>
  <c r="A98" i="11"/>
  <c r="AI97" i="11"/>
  <c r="AE97" i="11" a="1"/>
  <c r="AE97" i="11" s="1"/>
  <c r="V97" i="11" a="1"/>
  <c r="V97" i="11" s="1"/>
  <c r="AG97" i="11" s="1"/>
  <c r="H97" i="11"/>
  <c r="A97" i="11"/>
  <c r="AI96" i="11"/>
  <c r="AE96" i="11" a="1"/>
  <c r="AE96" i="11" s="1"/>
  <c r="V96" i="11" a="1"/>
  <c r="V96" i="11" s="1"/>
  <c r="AG96" i="11" s="1"/>
  <c r="H96" i="11"/>
  <c r="A96" i="11"/>
  <c r="AI95" i="11"/>
  <c r="AE95" i="11" a="1"/>
  <c r="AE95" i="11" s="1"/>
  <c r="V95" i="11" a="1"/>
  <c r="V95" i="11" s="1"/>
  <c r="AG95" i="11" s="1"/>
  <c r="H95" i="11"/>
  <c r="A95" i="11"/>
  <c r="AI94" i="11"/>
  <c r="AE94" i="11" a="1"/>
  <c r="AE94" i="11" s="1"/>
  <c r="V94" i="11" a="1"/>
  <c r="V94" i="11" s="1"/>
  <c r="AG94" i="11" s="1"/>
  <c r="H94" i="11"/>
  <c r="A94" i="11"/>
  <c r="AI93" i="11"/>
  <c r="AE93" i="11" a="1"/>
  <c r="AE93" i="11" s="1"/>
  <c r="V93" i="11" a="1"/>
  <c r="V93" i="11" s="1"/>
  <c r="AG93" i="11" s="1"/>
  <c r="H93" i="11"/>
  <c r="A93" i="11"/>
  <c r="AI92" i="11"/>
  <c r="AE92" i="11" a="1"/>
  <c r="AE92" i="11" s="1"/>
  <c r="V92" i="11" a="1"/>
  <c r="V92" i="11" s="1"/>
  <c r="AG92" i="11" s="1"/>
  <c r="H92" i="11"/>
  <c r="A92" i="11"/>
  <c r="AI91" i="11"/>
  <c r="AE91" i="11" a="1"/>
  <c r="AE91" i="11" s="1"/>
  <c r="V91" i="11" a="1"/>
  <c r="V91" i="11" s="1"/>
  <c r="AG91" i="11" s="1"/>
  <c r="H91" i="11"/>
  <c r="A91" i="11"/>
  <c r="AI90" i="11"/>
  <c r="V90" i="11" a="1"/>
  <c r="V90" i="11" s="1"/>
  <c r="AG90" i="11" s="1"/>
  <c r="H90" i="11"/>
  <c r="A90" i="11"/>
  <c r="AI89" i="11"/>
  <c r="V89" i="11" a="1"/>
  <c r="V89" i="11" s="1"/>
  <c r="AG89" i="11" s="1"/>
  <c r="H89" i="11"/>
  <c r="A89" i="11"/>
  <c r="AI88" i="11"/>
  <c r="V88" i="11" a="1"/>
  <c r="V88" i="11" s="1"/>
  <c r="AG88" i="11" s="1"/>
  <c r="H88" i="11"/>
  <c r="A88" i="11"/>
  <c r="AI87" i="11"/>
  <c r="V87" i="11" a="1"/>
  <c r="V87" i="11" s="1"/>
  <c r="AG87" i="11" s="1"/>
  <c r="H87" i="11"/>
  <c r="A87" i="11"/>
  <c r="AI86" i="11"/>
  <c r="AE86" i="11" a="1"/>
  <c r="AE86" i="11" s="1"/>
  <c r="V86" i="11" a="1"/>
  <c r="V86" i="11" s="1"/>
  <c r="AG86" i="11" s="1"/>
  <c r="H86" i="11"/>
  <c r="A86" i="11"/>
  <c r="AI85" i="11"/>
  <c r="AE85" i="11" a="1"/>
  <c r="AE85" i="11" s="1"/>
  <c r="V85" i="11" a="1"/>
  <c r="V85" i="11" s="1"/>
  <c r="AG85" i="11" s="1"/>
  <c r="H85" i="11"/>
  <c r="A85" i="11"/>
  <c r="AI84" i="11"/>
  <c r="V84" i="11" a="1"/>
  <c r="V84" i="11" s="1"/>
  <c r="AG84" i="11" s="1"/>
  <c r="H84" i="11"/>
  <c r="A84" i="11"/>
  <c r="AI83" i="11"/>
  <c r="V83" i="11" a="1"/>
  <c r="V83" i="11" s="1"/>
  <c r="AG83" i="11" s="1"/>
  <c r="H83" i="11"/>
  <c r="A83" i="11"/>
  <c r="AI82" i="11"/>
  <c r="AE82" i="11" a="1"/>
  <c r="AE82" i="11" s="1"/>
  <c r="V82" i="11" a="1"/>
  <c r="V82" i="11" s="1"/>
  <c r="AG82" i="11" s="1"/>
  <c r="H82" i="11"/>
  <c r="A82" i="11"/>
  <c r="AI81" i="11"/>
  <c r="V81" i="11" a="1"/>
  <c r="V81" i="11" s="1"/>
  <c r="AG81" i="11" s="1"/>
  <c r="H81" i="11"/>
  <c r="A81" i="11"/>
  <c r="AI80" i="11"/>
  <c r="V80" i="11" a="1"/>
  <c r="V80" i="11" s="1"/>
  <c r="AG80" i="11" s="1"/>
  <c r="H80" i="11"/>
  <c r="A80" i="11"/>
  <c r="AI79" i="11"/>
  <c r="V79" i="11" a="1"/>
  <c r="V79" i="11" s="1"/>
  <c r="AG79" i="11" s="1"/>
  <c r="H79" i="11"/>
  <c r="A79" i="11"/>
  <c r="AI78" i="11"/>
  <c r="AE78" i="11" a="1"/>
  <c r="AE78" i="11" s="1"/>
  <c r="V78" i="11" a="1"/>
  <c r="V78" i="11" s="1"/>
  <c r="AG78" i="11" s="1"/>
  <c r="H78" i="11"/>
  <c r="A78" i="11"/>
  <c r="AI77" i="11"/>
  <c r="V77" i="11" a="1"/>
  <c r="V77" i="11" s="1"/>
  <c r="AG77" i="11" s="1"/>
  <c r="H77" i="11"/>
  <c r="A77" i="11"/>
  <c r="AI76" i="11"/>
  <c r="V76" i="11" a="1"/>
  <c r="V76" i="11" s="1"/>
  <c r="AG76" i="11" s="1"/>
  <c r="H76" i="11"/>
  <c r="A76" i="11"/>
  <c r="AI75" i="11"/>
  <c r="V75" i="11" a="1"/>
  <c r="V75" i="11" s="1"/>
  <c r="AG75" i="11" s="1"/>
  <c r="H75" i="11"/>
  <c r="A75" i="11"/>
  <c r="AI74" i="11"/>
  <c r="V74" i="11" a="1"/>
  <c r="V74" i="11" s="1"/>
  <c r="AG74" i="11" s="1"/>
  <c r="H74" i="11"/>
  <c r="A74" i="11"/>
  <c r="AI73" i="11"/>
  <c r="V73" i="11" a="1"/>
  <c r="V73" i="11" s="1"/>
  <c r="AG73" i="11" s="1"/>
  <c r="H73" i="11"/>
  <c r="A73" i="11"/>
  <c r="AI72" i="11"/>
  <c r="V72" i="11" a="1"/>
  <c r="V72" i="11" s="1"/>
  <c r="AG72" i="11" s="1"/>
  <c r="H72" i="11"/>
  <c r="A72" i="11"/>
  <c r="AI71" i="11"/>
  <c r="V71" i="11" a="1"/>
  <c r="V71" i="11" s="1"/>
  <c r="AG71" i="11" s="1"/>
  <c r="H71" i="11"/>
  <c r="A71" i="11"/>
  <c r="AI70" i="11"/>
  <c r="V70" i="11" a="1"/>
  <c r="V70" i="11" s="1"/>
  <c r="AG70" i="11" s="1"/>
  <c r="H70" i="11"/>
  <c r="A70" i="11"/>
  <c r="AI69" i="11"/>
  <c r="V69" i="11" a="1"/>
  <c r="V69" i="11" s="1"/>
  <c r="AG69" i="11" s="1"/>
  <c r="H69" i="11"/>
  <c r="A69" i="11"/>
  <c r="AI68" i="11"/>
  <c r="V68" i="11" a="1"/>
  <c r="V68" i="11" s="1"/>
  <c r="AG68" i="11" s="1"/>
  <c r="H68" i="11"/>
  <c r="A68" i="11"/>
  <c r="AI67" i="11"/>
  <c r="AE67" i="11" a="1"/>
  <c r="AE67" i="11" s="1"/>
  <c r="V67" i="11" a="1"/>
  <c r="V67" i="11" s="1"/>
  <c r="AG67" i="11" s="1"/>
  <c r="H67" i="11"/>
  <c r="A67" i="11"/>
  <c r="AI66" i="11"/>
  <c r="AE66" i="11" a="1"/>
  <c r="AE66" i="11" s="1"/>
  <c r="V66" i="11" a="1"/>
  <c r="V66" i="11" s="1"/>
  <c r="AG66" i="11" s="1"/>
  <c r="H66" i="11"/>
  <c r="A66" i="11"/>
  <c r="AI65" i="11"/>
  <c r="AE65" i="11" a="1"/>
  <c r="AE65" i="11" s="1"/>
  <c r="V65" i="11" a="1"/>
  <c r="V65" i="11" s="1"/>
  <c r="AG65" i="11" s="1"/>
  <c r="H65" i="11"/>
  <c r="A65" i="11"/>
  <c r="AI64" i="11"/>
  <c r="AE64" i="11" a="1"/>
  <c r="AE64" i="11" s="1"/>
  <c r="V64" i="11" a="1"/>
  <c r="V64" i="11" s="1"/>
  <c r="AG64" i="11" s="1"/>
  <c r="H64" i="11"/>
  <c r="A64" i="11"/>
  <c r="AI63" i="11"/>
  <c r="AE63" i="11" a="1"/>
  <c r="AE63" i="11" s="1"/>
  <c r="V63" i="11" a="1"/>
  <c r="V63" i="11" s="1"/>
  <c r="AG63" i="11" s="1"/>
  <c r="H63" i="11"/>
  <c r="A63" i="11"/>
  <c r="AI62" i="11"/>
  <c r="AE62" i="11" a="1"/>
  <c r="AE62" i="11" s="1"/>
  <c r="V62" i="11" a="1"/>
  <c r="V62" i="11" s="1"/>
  <c r="AG62" i="11" s="1"/>
  <c r="H62" i="11"/>
  <c r="A62" i="11"/>
  <c r="AI61" i="11"/>
  <c r="V61" i="11" a="1"/>
  <c r="V61" i="11" s="1"/>
  <c r="AG61" i="11" s="1"/>
  <c r="H61" i="11"/>
  <c r="A61" i="11"/>
  <c r="AI60" i="11"/>
  <c r="V60" i="11" a="1"/>
  <c r="V60" i="11" s="1"/>
  <c r="AG60" i="11" s="1"/>
  <c r="H60" i="11"/>
  <c r="A60" i="11"/>
  <c r="AI59" i="11"/>
  <c r="V59" i="11" a="1"/>
  <c r="V59" i="11" s="1"/>
  <c r="AG59" i="11" s="1"/>
  <c r="H59" i="11"/>
  <c r="A59" i="11"/>
  <c r="AI58" i="11"/>
  <c r="V58" i="11" a="1"/>
  <c r="V58" i="11" s="1"/>
  <c r="AG58" i="11" s="1"/>
  <c r="H58" i="11"/>
  <c r="A58" i="11"/>
  <c r="AI57" i="11"/>
  <c r="V57" i="11" a="1"/>
  <c r="V57" i="11" s="1"/>
  <c r="AG57" i="11" s="1"/>
  <c r="H57" i="11"/>
  <c r="A57" i="11"/>
  <c r="AI56" i="11"/>
  <c r="V56" i="11" a="1"/>
  <c r="V56" i="11" s="1"/>
  <c r="AG56" i="11" s="1"/>
  <c r="H56" i="11"/>
  <c r="A56" i="11"/>
  <c r="AI55" i="11"/>
  <c r="V55" i="11" a="1"/>
  <c r="V55" i="11" s="1"/>
  <c r="AG55" i="11" s="1"/>
  <c r="H55" i="11"/>
  <c r="A55" i="11"/>
  <c r="AI54" i="11"/>
  <c r="V54" i="11" a="1"/>
  <c r="V54" i="11" s="1"/>
  <c r="AG54" i="11" s="1"/>
  <c r="H54" i="11"/>
  <c r="A54" i="11"/>
  <c r="AI53" i="11"/>
  <c r="V53" i="11" a="1"/>
  <c r="V53" i="11" s="1"/>
  <c r="AG53" i="11" s="1"/>
  <c r="H53" i="11"/>
  <c r="A53" i="11"/>
  <c r="AI52" i="11"/>
  <c r="V52" i="11" a="1"/>
  <c r="V52" i="11" s="1"/>
  <c r="AG52" i="11" s="1"/>
  <c r="H52" i="11"/>
  <c r="A52" i="11"/>
  <c r="AI51" i="11"/>
  <c r="V51" i="11" a="1"/>
  <c r="V51" i="11" s="1"/>
  <c r="AG51" i="11" s="1"/>
  <c r="H51" i="11"/>
  <c r="A51" i="11"/>
  <c r="AI50" i="11"/>
  <c r="V50" i="11" a="1"/>
  <c r="V50" i="11" s="1"/>
  <c r="AG50" i="11" s="1"/>
  <c r="H50" i="11"/>
  <c r="A50" i="11"/>
  <c r="AI49" i="11"/>
  <c r="V49" i="11" a="1"/>
  <c r="V49" i="11" s="1"/>
  <c r="AG49" i="11" s="1"/>
  <c r="H49" i="11"/>
  <c r="A49" i="11"/>
  <c r="AI48" i="11"/>
  <c r="V48" i="11" a="1"/>
  <c r="V48" i="11" s="1"/>
  <c r="AG48" i="11" s="1"/>
  <c r="H48" i="11"/>
  <c r="A48" i="11"/>
  <c r="AI47" i="11"/>
  <c r="V47" i="11" a="1"/>
  <c r="V47" i="11" s="1"/>
  <c r="AG47" i="11" s="1"/>
  <c r="H47" i="11"/>
  <c r="A47" i="11"/>
  <c r="AI46" i="11"/>
  <c r="V46" i="11" a="1"/>
  <c r="V46" i="11" s="1"/>
  <c r="AG46" i="11" s="1"/>
  <c r="H46" i="11"/>
  <c r="A46" i="11"/>
  <c r="AI45" i="11"/>
  <c r="V45" i="11" a="1"/>
  <c r="V45" i="11" s="1"/>
  <c r="AG45" i="11" s="1"/>
  <c r="H45" i="11"/>
  <c r="A45" i="11"/>
  <c r="AI44" i="11"/>
  <c r="V44" i="11" a="1"/>
  <c r="V44" i="11" s="1"/>
  <c r="AG44" i="11" s="1"/>
  <c r="H44" i="11"/>
  <c r="A44" i="11"/>
  <c r="AI43" i="11"/>
  <c r="AE43" i="11" a="1"/>
  <c r="AE43" i="11" s="1"/>
  <c r="V43" i="11" a="1"/>
  <c r="V43" i="11" s="1"/>
  <c r="AG43" i="11" s="1"/>
  <c r="H43" i="11"/>
  <c r="A43" i="11"/>
  <c r="AI42" i="11"/>
  <c r="AE42" i="11" a="1"/>
  <c r="AE42" i="11" s="1"/>
  <c r="V42" i="11" a="1"/>
  <c r="V42" i="11" s="1"/>
  <c r="AG42" i="11" s="1"/>
  <c r="H42" i="11"/>
  <c r="A42" i="11"/>
  <c r="AI41" i="11"/>
  <c r="AE41" i="11" a="1"/>
  <c r="AE41" i="11" s="1"/>
  <c r="V41" i="11" a="1"/>
  <c r="V41" i="11" s="1"/>
  <c r="AG41" i="11" s="1"/>
  <c r="H41" i="11"/>
  <c r="A41" i="11"/>
  <c r="AI40" i="11"/>
  <c r="AE40" i="11" a="1"/>
  <c r="AE40" i="11" s="1"/>
  <c r="V40" i="11" a="1"/>
  <c r="V40" i="11" s="1"/>
  <c r="AG40" i="11" s="1"/>
  <c r="H40" i="11"/>
  <c r="A40" i="11"/>
  <c r="AI39" i="11"/>
  <c r="V39" i="11" a="1"/>
  <c r="V39" i="11" s="1"/>
  <c r="AG39" i="11" s="1"/>
  <c r="H39" i="11"/>
  <c r="A39" i="11"/>
  <c r="AI38" i="11"/>
  <c r="V38" i="11" a="1"/>
  <c r="V38" i="11" s="1"/>
  <c r="AG38" i="11" s="1"/>
  <c r="H38" i="11"/>
  <c r="A38" i="11"/>
  <c r="AI37" i="11"/>
  <c r="V37" i="11" a="1"/>
  <c r="V37" i="11" s="1"/>
  <c r="AG37" i="11" s="1"/>
  <c r="H37" i="11"/>
  <c r="A37" i="11"/>
  <c r="AL36" i="11"/>
  <c r="AI36" i="11"/>
  <c r="V36" i="11" a="1"/>
  <c r="V36" i="11" s="1"/>
  <c r="AG36" i="11" s="1"/>
  <c r="H36" i="11"/>
  <c r="A36" i="11"/>
  <c r="AI35" i="11"/>
  <c r="V35" i="11" a="1"/>
  <c r="V35" i="11" s="1"/>
  <c r="AG35" i="11" s="1"/>
  <c r="H35" i="11"/>
  <c r="A35" i="11"/>
  <c r="AL34" i="11"/>
  <c r="AI34" i="11"/>
  <c r="V34" i="11" a="1"/>
  <c r="V34" i="11" s="1"/>
  <c r="AG34" i="11" s="1"/>
  <c r="H34" i="11"/>
  <c r="A34" i="11"/>
  <c r="AL33" i="11"/>
  <c r="AI33" i="11"/>
  <c r="V33" i="11" a="1"/>
  <c r="V33" i="11" s="1"/>
  <c r="AG33" i="11" s="1"/>
  <c r="K33" i="11"/>
  <c r="L33" i="11" s="1"/>
  <c r="H33" i="11"/>
  <c r="A33" i="11"/>
  <c r="AL32" i="11"/>
  <c r="AI32" i="11"/>
  <c r="V32" i="11" a="1"/>
  <c r="V32" i="11" s="1"/>
  <c r="AG32" i="11" s="1"/>
  <c r="K32" i="11"/>
  <c r="L32" i="11" s="1"/>
  <c r="H32" i="11"/>
  <c r="A32" i="11"/>
  <c r="AL31" i="11"/>
  <c r="AI31" i="11"/>
  <c r="V31" i="11" a="1"/>
  <c r="V31" i="11" s="1"/>
  <c r="AG31" i="11" s="1"/>
  <c r="K31" i="11"/>
  <c r="L31" i="11" s="1"/>
  <c r="H31" i="11"/>
  <c r="A31" i="11"/>
  <c r="AL30" i="11"/>
  <c r="AI30" i="11"/>
  <c r="V30" i="11" a="1"/>
  <c r="V30" i="11" s="1"/>
  <c r="AG30" i="11" s="1"/>
  <c r="K30" i="11"/>
  <c r="L30" i="11" s="1"/>
  <c r="H30" i="11"/>
  <c r="A30" i="11"/>
  <c r="AL29" i="11"/>
  <c r="AI29" i="11"/>
  <c r="V29" i="11" a="1"/>
  <c r="V29" i="11" s="1"/>
  <c r="AG29" i="11" s="1"/>
  <c r="H29" i="11"/>
  <c r="A29" i="11"/>
  <c r="AL28" i="11"/>
  <c r="AI28" i="11"/>
  <c r="V28" i="11" a="1"/>
  <c r="V28" i="11" s="1"/>
  <c r="AG28" i="11" s="1"/>
  <c r="H28" i="11"/>
  <c r="A28" i="11"/>
  <c r="AL27" i="11"/>
  <c r="AI27" i="11"/>
  <c r="V27" i="11" a="1"/>
  <c r="V27" i="11" s="1"/>
  <c r="AG27" i="11" s="1"/>
  <c r="K27" i="11"/>
  <c r="L27" i="11" s="1"/>
  <c r="H27" i="11"/>
  <c r="A27" i="11"/>
  <c r="AL26" i="11"/>
  <c r="AI26" i="11"/>
  <c r="V26" i="11" a="1"/>
  <c r="V26" i="11" s="1"/>
  <c r="AG26" i="11" s="1"/>
  <c r="K26" i="11"/>
  <c r="L26" i="11" s="1"/>
  <c r="H26" i="11"/>
  <c r="A26" i="11"/>
  <c r="AL25" i="11"/>
  <c r="AI25" i="11"/>
  <c r="V25" i="11" a="1"/>
  <c r="V25" i="11" s="1"/>
  <c r="AG25" i="11" s="1"/>
  <c r="K25" i="11"/>
  <c r="L25" i="11" s="1"/>
  <c r="H25" i="11"/>
  <c r="A25" i="11"/>
  <c r="AL24" i="11"/>
  <c r="AI24" i="11"/>
  <c r="V24" i="11" a="1"/>
  <c r="V24" i="11" s="1"/>
  <c r="AG24" i="11" s="1"/>
  <c r="H24" i="11"/>
  <c r="A24" i="11"/>
  <c r="AL23" i="11"/>
  <c r="AI23" i="11"/>
  <c r="V23" i="11" a="1"/>
  <c r="V23" i="11" s="1"/>
  <c r="AG23" i="11" s="1"/>
  <c r="H23" i="11"/>
  <c r="A23" i="11"/>
  <c r="AL22" i="11"/>
  <c r="AI22" i="11"/>
  <c r="V22" i="11" a="1"/>
  <c r="V22" i="11" s="1"/>
  <c r="AG22" i="11" s="1"/>
  <c r="H22" i="11"/>
  <c r="A22" i="11"/>
  <c r="AL21" i="11"/>
  <c r="AI21" i="11"/>
  <c r="V21" i="11" a="1"/>
  <c r="V21" i="11" s="1"/>
  <c r="AG21" i="11" s="1"/>
  <c r="H21" i="11"/>
  <c r="A21" i="11"/>
  <c r="AL20" i="11"/>
  <c r="AI20" i="11"/>
  <c r="V20" i="11" a="1"/>
  <c r="V20" i="11" s="1"/>
  <c r="AG20" i="11" s="1"/>
  <c r="H20" i="11"/>
  <c r="A20" i="11"/>
  <c r="AL19" i="11"/>
  <c r="AI19" i="11"/>
  <c r="V19" i="11" a="1"/>
  <c r="V19" i="11" s="1"/>
  <c r="AG19" i="11" s="1"/>
  <c r="H19" i="11"/>
  <c r="A19" i="11"/>
  <c r="AL18" i="11"/>
  <c r="AI18" i="11"/>
  <c r="V18" i="11" a="1"/>
  <c r="V18" i="11" s="1"/>
  <c r="AG18" i="11" s="1"/>
  <c r="H18" i="11"/>
  <c r="A18" i="11"/>
  <c r="AL17" i="11"/>
  <c r="AI17" i="11"/>
  <c r="AE17" i="11" a="1"/>
  <c r="AE17" i="11" s="1"/>
  <c r="V17" i="11" a="1"/>
  <c r="V17" i="11" s="1"/>
  <c r="AG17" i="11" s="1"/>
  <c r="H17" i="11"/>
  <c r="A17" i="11"/>
  <c r="AL16" i="11"/>
  <c r="AI16" i="11"/>
  <c r="AE16" i="11" a="1"/>
  <c r="AE16" i="11" s="1"/>
  <c r="V16" i="11" a="1"/>
  <c r="V16" i="11" s="1"/>
  <c r="AG16" i="11" s="1"/>
  <c r="K16" i="11"/>
  <c r="L16" i="11" s="1"/>
  <c r="H16" i="11"/>
  <c r="A16" i="11"/>
  <c r="AL15" i="11"/>
  <c r="AI15" i="11"/>
  <c r="AE15" i="11" a="1"/>
  <c r="AE15" i="11" s="1"/>
  <c r="V15" i="11" a="1"/>
  <c r="V15" i="11" s="1"/>
  <c r="AG15" i="11" s="1"/>
  <c r="H15" i="11"/>
  <c r="A15" i="11"/>
  <c r="AL14" i="11"/>
  <c r="AI14" i="11"/>
  <c r="V14" i="11" a="1"/>
  <c r="V14" i="11" s="1"/>
  <c r="AG14" i="11" s="1"/>
  <c r="H14" i="11"/>
  <c r="A14" i="11"/>
  <c r="AL13" i="11"/>
  <c r="AI13" i="11"/>
  <c r="V13" i="11" a="1"/>
  <c r="V13" i="11" s="1"/>
  <c r="AG13" i="11" s="1"/>
  <c r="H13" i="11"/>
  <c r="A13" i="11"/>
  <c r="AL12" i="11"/>
  <c r="AI12" i="11"/>
  <c r="AE12" i="11" a="1"/>
  <c r="AE12" i="11" s="1"/>
  <c r="V12" i="11" a="1"/>
  <c r="V12" i="11" s="1"/>
  <c r="AG12" i="11" s="1"/>
  <c r="H12" i="11"/>
  <c r="A12" i="11"/>
  <c r="AL11" i="11"/>
  <c r="AI11" i="11"/>
  <c r="V11" i="11" a="1"/>
  <c r="V11" i="11" s="1"/>
  <c r="AG11" i="11" s="1"/>
  <c r="H11" i="11"/>
  <c r="A11" i="11"/>
  <c r="AL10" i="11"/>
  <c r="AI10" i="11"/>
  <c r="V10" i="11" a="1"/>
  <c r="V10" i="11" s="1"/>
  <c r="AG10" i="11" s="1"/>
  <c r="H10" i="11"/>
  <c r="A10" i="11"/>
  <c r="AL9" i="11"/>
  <c r="AI9" i="11"/>
  <c r="V9" i="11" a="1"/>
  <c r="V9" i="11" s="1"/>
  <c r="AG9" i="11" s="1"/>
  <c r="H9" i="11"/>
  <c r="A9" i="11"/>
  <c r="AL8" i="11"/>
  <c r="AI8" i="11"/>
  <c r="V8" i="11" a="1"/>
  <c r="V8" i="11" s="1"/>
  <c r="AG8" i="11" s="1"/>
  <c r="H8" i="11"/>
  <c r="A8" i="11"/>
  <c r="AL7" i="11"/>
  <c r="AI7" i="11"/>
  <c r="V7" i="11" a="1"/>
  <c r="V7" i="11" s="1"/>
  <c r="AG7" i="11" s="1"/>
  <c r="H7" i="11"/>
  <c r="A7" i="11"/>
  <c r="AL6" i="11"/>
  <c r="AI6" i="11"/>
  <c r="V6" i="11" a="1"/>
  <c r="V6" i="11" s="1"/>
  <c r="AG6" i="11" s="1"/>
  <c r="H6" i="11"/>
  <c r="A6" i="11"/>
  <c r="AL5" i="11"/>
  <c r="AI5" i="11"/>
  <c r="V5" i="11" a="1"/>
  <c r="V5" i="11" s="1"/>
  <c r="AG5" i="11" s="1"/>
  <c r="H5" i="11"/>
  <c r="A5" i="11"/>
  <c r="AL4" i="11"/>
  <c r="AI4" i="11"/>
  <c r="V4" i="11" a="1"/>
  <c r="V4" i="11" s="1"/>
  <c r="AG4" i="11" s="1"/>
  <c r="H4" i="11"/>
  <c r="A4" i="11"/>
  <c r="AM3" i="11"/>
  <c r="AI3" i="11"/>
  <c r="V3" i="11" a="1"/>
  <c r="V3" i="11" s="1"/>
  <c r="AG3" i="11" s="1"/>
  <c r="H3" i="11"/>
  <c r="A3" i="11"/>
  <c r="AL2" i="11"/>
  <c r="AI2" i="11"/>
  <c r="V2" i="11" a="1"/>
  <c r="V2" i="11" s="1"/>
  <c r="AG2" i="11" s="1"/>
  <c r="H2" i="11"/>
  <c r="A2" i="11"/>
  <c r="Q115" i="1" a="1"/>
  <c r="Q115" i="1" s="1"/>
  <c r="W115" i="1" s="1"/>
  <c r="Q3" i="1" a="1"/>
  <c r="Q3" i="1" s="1"/>
  <c r="Y115" i="1"/>
  <c r="U115" i="1" a="1"/>
  <c r="U115" i="1" s="1"/>
  <c r="L115" i="1"/>
  <c r="O115" i="1" s="1"/>
  <c r="C128" i="8" l="1"/>
  <c r="K110" i="1" s="1"/>
  <c r="L110" i="1" s="1"/>
  <c r="O110" i="1" s="1"/>
  <c r="X110" i="1" s="1"/>
  <c r="R110" i="1" s="1"/>
  <c r="O63" i="1"/>
  <c r="X63" i="1" s="1"/>
  <c r="R63" i="1" s="1"/>
  <c r="O62" i="1"/>
  <c r="X62" i="1" s="1"/>
  <c r="R62" i="1" s="1"/>
  <c r="O61" i="1"/>
  <c r="X61" i="1" s="1"/>
  <c r="R61" i="1" s="1"/>
  <c r="AH124" i="11"/>
  <c r="AB124" i="11" s="1"/>
  <c r="AH112" i="11"/>
  <c r="AB112" i="11" s="1"/>
  <c r="AH125" i="11"/>
  <c r="AB125" i="11" s="1"/>
  <c r="AH121" i="11"/>
  <c r="AB121" i="11" s="1"/>
  <c r="X115" i="1"/>
  <c r="R115" i="1" s="1"/>
  <c r="Q5" i="1" a="1"/>
  <c r="Q5" i="1" s="1"/>
  <c r="W40" i="1"/>
  <c r="W66" i="1"/>
  <c r="Q4" i="1" a="1"/>
  <c r="Q4" i="1" s="1"/>
  <c r="Q8" i="1" a="1"/>
  <c r="Q8" i="1" s="1"/>
  <c r="Q9" i="1" a="1"/>
  <c r="Q9" i="1" s="1"/>
  <c r="Q10" i="1" a="1"/>
  <c r="Q10" i="1" s="1"/>
  <c r="W54" i="1"/>
  <c r="W25" i="1"/>
  <c r="W27" i="1"/>
  <c r="W28" i="1"/>
  <c r="W29" i="1"/>
  <c r="W30" i="1"/>
  <c r="W31" i="1"/>
  <c r="W32" i="1"/>
  <c r="W33" i="1"/>
  <c r="W34" i="1"/>
  <c r="W35" i="1"/>
  <c r="W36" i="1"/>
  <c r="W37" i="1"/>
  <c r="W67" i="1"/>
  <c r="W68" i="1"/>
  <c r="W69" i="1"/>
  <c r="W70" i="1"/>
  <c r="W71" i="1"/>
  <c r="W72" i="1"/>
  <c r="W73" i="1"/>
  <c r="W74" i="1"/>
  <c r="W75" i="1"/>
  <c r="W76" i="1"/>
  <c r="W60" i="1"/>
  <c r="W83" i="1"/>
  <c r="W84" i="1"/>
  <c r="W85" i="1"/>
  <c r="W77" i="1"/>
  <c r="W78" i="1"/>
  <c r="W79" i="1"/>
  <c r="W80" i="1"/>
  <c r="W81" i="1"/>
  <c r="W82" i="1"/>
  <c r="W41" i="1"/>
  <c r="W42" i="1"/>
  <c r="W43" i="1"/>
  <c r="W44" i="1"/>
  <c r="W45" i="1"/>
  <c r="W46" i="1"/>
  <c r="W47" i="1"/>
  <c r="W48" i="1"/>
  <c r="W49" i="1"/>
  <c r="W50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64" i="1"/>
  <c r="W65" i="1"/>
  <c r="W55" i="1"/>
  <c r="W56" i="1"/>
  <c r="W57" i="1"/>
  <c r="W58" i="1"/>
  <c r="W59" i="1"/>
  <c r="W39" i="1"/>
  <c r="W121" i="1"/>
  <c r="W122" i="1"/>
  <c r="W125" i="1"/>
  <c r="W126" i="1"/>
  <c r="W127" i="1"/>
  <c r="D13" i="8"/>
  <c r="E13" i="8" s="1"/>
  <c r="C13" i="8" s="1"/>
  <c r="U11" i="1" a="1"/>
  <c r="U11" i="1" s="1"/>
  <c r="U54" i="1" a="1"/>
  <c r="U54" i="1" s="1"/>
  <c r="U30" i="1" a="1"/>
  <c r="U30" i="1" s="1"/>
  <c r="U31" i="1" a="1"/>
  <c r="U31" i="1" s="1"/>
  <c r="U32" i="1" a="1"/>
  <c r="U32" i="1" s="1"/>
  <c r="U33" i="1" a="1"/>
  <c r="U33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50" i="1" a="1"/>
  <c r="U50" i="1" s="1"/>
  <c r="U89" i="1" a="1"/>
  <c r="U89" i="1" s="1"/>
  <c r="U93" i="1" a="1"/>
  <c r="U93" i="1" s="1"/>
  <c r="U101" i="1" a="1"/>
  <c r="U101" i="1" s="1"/>
  <c r="U102" i="1" a="1"/>
  <c r="U102" i="1" s="1"/>
  <c r="U103" i="1" a="1"/>
  <c r="U103" i="1" s="1"/>
  <c r="U105" i="1" a="1"/>
  <c r="U105" i="1" s="1"/>
  <c r="U106" i="1" a="1"/>
  <c r="U106" i="1" s="1"/>
  <c r="U107" i="1" a="1"/>
  <c r="U107" i="1" s="1"/>
  <c r="U108" i="1" a="1"/>
  <c r="U108" i="1" s="1"/>
  <c r="U109" i="1" a="1"/>
  <c r="U109" i="1" s="1"/>
  <c r="U56" i="1" a="1"/>
  <c r="U56" i="1" s="1"/>
  <c r="U57" i="1" a="1"/>
  <c r="U57" i="1" s="1"/>
  <c r="U58" i="1" a="1"/>
  <c r="U58" i="1" s="1"/>
  <c r="U59" i="1" a="1"/>
  <c r="U59" i="1" s="1"/>
  <c r="U39" i="1" a="1"/>
  <c r="U39" i="1" s="1"/>
  <c r="U125" i="1" a="1"/>
  <c r="U125" i="1" s="1"/>
  <c r="U127" i="1" a="1"/>
  <c r="U127" i="1" s="1"/>
  <c r="U128" i="1" a="1"/>
  <c r="U128" i="1" s="1"/>
  <c r="Y38" i="1"/>
  <c r="Y3" i="1"/>
  <c r="Y4" i="1"/>
  <c r="Y5" i="1"/>
  <c r="Y6" i="1"/>
  <c r="Y7" i="1"/>
  <c r="Y8" i="1"/>
  <c r="Y9" i="1"/>
  <c r="Y10" i="1"/>
  <c r="Y11" i="1"/>
  <c r="Y12" i="1"/>
  <c r="Y13" i="1"/>
  <c r="Y54" i="1"/>
  <c r="Y14" i="1"/>
  <c r="Y15" i="1"/>
  <c r="Y16" i="1"/>
  <c r="Y17" i="1"/>
  <c r="Y18" i="1"/>
  <c r="Y19" i="1"/>
  <c r="Y20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67" i="1"/>
  <c r="Y68" i="1"/>
  <c r="Y69" i="1"/>
  <c r="Y70" i="1"/>
  <c r="Y71" i="1"/>
  <c r="Y72" i="1"/>
  <c r="Y73" i="1"/>
  <c r="Y74" i="1"/>
  <c r="Y75" i="1"/>
  <c r="Y76" i="1"/>
  <c r="Y60" i="1"/>
  <c r="Y83" i="1"/>
  <c r="Y84" i="1"/>
  <c r="Y85" i="1"/>
  <c r="Y77" i="1"/>
  <c r="Y78" i="1"/>
  <c r="Y79" i="1"/>
  <c r="Y80" i="1"/>
  <c r="Y81" i="1"/>
  <c r="Y82" i="1"/>
  <c r="Y40" i="1"/>
  <c r="Y41" i="1"/>
  <c r="Y42" i="1"/>
  <c r="Y43" i="1"/>
  <c r="Y44" i="1"/>
  <c r="Y45" i="1"/>
  <c r="Y46" i="1"/>
  <c r="Y47" i="1"/>
  <c r="Y48" i="1"/>
  <c r="Y49" i="1"/>
  <c r="Y50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64" i="1"/>
  <c r="Y65" i="1"/>
  <c r="Y66" i="1"/>
  <c r="Y55" i="1"/>
  <c r="Y56" i="1"/>
  <c r="Y57" i="1"/>
  <c r="Y58" i="1"/>
  <c r="Y59" i="1"/>
  <c r="Y39" i="1"/>
  <c r="Y119" i="1"/>
  <c r="Y120" i="1"/>
  <c r="Y121" i="1"/>
  <c r="Y122" i="1"/>
  <c r="Y123" i="1"/>
  <c r="Y124" i="1"/>
  <c r="Y125" i="1"/>
  <c r="Y126" i="1"/>
  <c r="Y127" i="1"/>
  <c r="Y128" i="1"/>
  <c r="Y116" i="1"/>
  <c r="Y2" i="1"/>
  <c r="H78" i="1"/>
  <c r="H3" i="1"/>
  <c r="H4" i="1"/>
  <c r="H5" i="1"/>
  <c r="H6" i="1"/>
  <c r="H7" i="1"/>
  <c r="H8" i="1"/>
  <c r="H9" i="1"/>
  <c r="H10" i="1"/>
  <c r="H11" i="1"/>
  <c r="H12" i="1"/>
  <c r="H13" i="1"/>
  <c r="H54" i="1"/>
  <c r="H14" i="1"/>
  <c r="H15" i="1"/>
  <c r="H16" i="1"/>
  <c r="H17" i="1"/>
  <c r="H18" i="1"/>
  <c r="H19" i="1"/>
  <c r="H20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67" i="1"/>
  <c r="H68" i="1"/>
  <c r="H69" i="1"/>
  <c r="H70" i="1"/>
  <c r="H71" i="1"/>
  <c r="H72" i="1"/>
  <c r="H73" i="1"/>
  <c r="H74" i="1"/>
  <c r="H75" i="1"/>
  <c r="H76" i="1"/>
  <c r="H60" i="1"/>
  <c r="H83" i="1"/>
  <c r="H84" i="1"/>
  <c r="H85" i="1"/>
  <c r="H77" i="1"/>
  <c r="H79" i="1"/>
  <c r="H80" i="1"/>
  <c r="H81" i="1"/>
  <c r="H82" i="1"/>
  <c r="H40" i="1"/>
  <c r="H41" i="1"/>
  <c r="H42" i="1"/>
  <c r="H43" i="1"/>
  <c r="H44" i="1"/>
  <c r="H45" i="1"/>
  <c r="H46" i="1"/>
  <c r="H47" i="1"/>
  <c r="H48" i="1"/>
  <c r="H49" i="1"/>
  <c r="H50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64" i="1"/>
  <c r="H65" i="1"/>
  <c r="H66" i="1"/>
  <c r="H55" i="1"/>
  <c r="H56" i="1"/>
  <c r="H57" i="1"/>
  <c r="H58" i="1"/>
  <c r="H59" i="1"/>
  <c r="H39" i="1"/>
  <c r="H115" i="1"/>
  <c r="H110" i="1"/>
  <c r="H119" i="1"/>
  <c r="H120" i="1"/>
  <c r="H121" i="1"/>
  <c r="H122" i="1"/>
  <c r="H123" i="1"/>
  <c r="H124" i="1"/>
  <c r="H125" i="1"/>
  <c r="H126" i="1"/>
  <c r="H127" i="1"/>
  <c r="H128" i="1"/>
  <c r="H116" i="1"/>
  <c r="H38" i="1"/>
  <c r="H2" i="1"/>
  <c r="D46" i="8"/>
  <c r="E46" i="8" s="1"/>
  <c r="C46" i="8" s="1"/>
  <c r="D47" i="8"/>
  <c r="E47" i="8" s="1"/>
  <c r="C47" i="8" s="1"/>
  <c r="D48" i="8"/>
  <c r="E48" i="8" s="1"/>
  <c r="C48" i="8" s="1"/>
  <c r="D49" i="8"/>
  <c r="E49" i="8" s="1"/>
  <c r="C49" i="8" s="1"/>
  <c r="D50" i="8"/>
  <c r="E50" i="8" s="1"/>
  <c r="C50" i="8" s="1"/>
  <c r="D51" i="8"/>
  <c r="E51" i="8" s="1"/>
  <c r="C51" i="8" s="1"/>
  <c r="K35" i="1" s="1"/>
  <c r="D52" i="8"/>
  <c r="E52" i="8" s="1"/>
  <c r="C52" i="8" s="1"/>
  <c r="D53" i="8"/>
  <c r="E53" i="8" s="1"/>
  <c r="C53" i="8" s="1"/>
  <c r="E78" i="8"/>
  <c r="C78" i="8" s="1"/>
  <c r="D12" i="8"/>
  <c r="E12" i="8" s="1"/>
  <c r="C12" i="8" s="1"/>
  <c r="K13" i="11" s="1"/>
  <c r="L13" i="11" s="1"/>
  <c r="O13" i="11" s="1"/>
  <c r="D50" i="9"/>
  <c r="E50" i="9" s="1"/>
  <c r="D51" i="9"/>
  <c r="E51" i="9" s="1"/>
  <c r="D52" i="9"/>
  <c r="E52" i="9" s="1"/>
  <c r="D53" i="9"/>
  <c r="E53" i="9" s="1"/>
  <c r="D54" i="9"/>
  <c r="E54" i="9" s="1"/>
  <c r="D49" i="9"/>
  <c r="F49" i="9" s="1"/>
  <c r="L127" i="1"/>
  <c r="O127" i="1" s="1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E74" i="8"/>
  <c r="C74" i="8" s="1"/>
  <c r="K56" i="1" s="1"/>
  <c r="E75" i="8"/>
  <c r="C75" i="8" s="1"/>
  <c r="E76" i="8"/>
  <c r="C76" i="8" s="1"/>
  <c r="E77" i="8"/>
  <c r="C77" i="8" s="1"/>
  <c r="L125" i="1"/>
  <c r="O125" i="1" s="1"/>
  <c r="W124" i="1"/>
  <c r="L124" i="1"/>
  <c r="O124" i="1" s="1"/>
  <c r="H84" i="8"/>
  <c r="E84" i="8"/>
  <c r="E83" i="8"/>
  <c r="C83" i="8" s="1"/>
  <c r="E82" i="8"/>
  <c r="C82" i="8" s="1"/>
  <c r="D28" i="8"/>
  <c r="E28" i="8" s="1"/>
  <c r="C28" i="8" s="1"/>
  <c r="K22" i="11" s="1"/>
  <c r="L22" i="11" s="1"/>
  <c r="O22" i="11" s="1"/>
  <c r="D29" i="8"/>
  <c r="E29" i="8" s="1"/>
  <c r="C29" i="8" s="1"/>
  <c r="K23" i="11" s="1"/>
  <c r="L23" i="11" s="1"/>
  <c r="O23" i="11" s="1"/>
  <c r="L126" i="1"/>
  <c r="O126" i="1" s="1"/>
  <c r="W128" i="1"/>
  <c r="L128" i="1"/>
  <c r="O128" i="1" s="1"/>
  <c r="L121" i="1"/>
  <c r="O121" i="1" s="1"/>
  <c r="L122" i="1"/>
  <c r="N127" i="8"/>
  <c r="K127" i="8"/>
  <c r="H127" i="8"/>
  <c r="E127" i="8"/>
  <c r="N126" i="8"/>
  <c r="K126" i="8"/>
  <c r="H126" i="8"/>
  <c r="E126" i="8"/>
  <c r="N120" i="8"/>
  <c r="K120" i="8"/>
  <c r="H120" i="8"/>
  <c r="E120" i="8"/>
  <c r="N116" i="8"/>
  <c r="K116" i="8"/>
  <c r="H116" i="8"/>
  <c r="E116" i="8"/>
  <c r="N117" i="8"/>
  <c r="N118" i="8"/>
  <c r="N119" i="8"/>
  <c r="N121" i="8"/>
  <c r="N123" i="8"/>
  <c r="N124" i="8"/>
  <c r="N125" i="8"/>
  <c r="K117" i="8"/>
  <c r="K118" i="8"/>
  <c r="K119" i="8"/>
  <c r="K121" i="8"/>
  <c r="K123" i="8"/>
  <c r="K124" i="8"/>
  <c r="K125" i="8"/>
  <c r="H117" i="8"/>
  <c r="H118" i="8"/>
  <c r="H119" i="8"/>
  <c r="H121" i="8"/>
  <c r="H123" i="8"/>
  <c r="H124" i="8"/>
  <c r="H125" i="8"/>
  <c r="E117" i="8"/>
  <c r="E118" i="8"/>
  <c r="E119" i="8"/>
  <c r="E121" i="8"/>
  <c r="E123" i="8"/>
  <c r="E124" i="8"/>
  <c r="E125" i="8"/>
  <c r="N114" i="8"/>
  <c r="N113" i="8"/>
  <c r="N115" i="8"/>
  <c r="K113" i="8"/>
  <c r="K114" i="8"/>
  <c r="K115" i="8"/>
  <c r="H113" i="8"/>
  <c r="H115" i="8"/>
  <c r="E113" i="8"/>
  <c r="E114" i="8"/>
  <c r="E115" i="8"/>
  <c r="N112" i="8"/>
  <c r="K112" i="8"/>
  <c r="E112" i="8"/>
  <c r="H112" i="8"/>
  <c r="E108" i="8"/>
  <c r="C108" i="8" s="1"/>
  <c r="E109" i="8"/>
  <c r="C109" i="8" s="1"/>
  <c r="E110" i="8"/>
  <c r="C110" i="8" s="1"/>
  <c r="E111" i="8"/>
  <c r="C111" i="8" s="1"/>
  <c r="E107" i="8"/>
  <c r="C107" i="8" s="1"/>
  <c r="E106" i="8"/>
  <c r="C106" i="8" s="1"/>
  <c r="E105" i="8"/>
  <c r="C105" i="8" s="1"/>
  <c r="E104" i="8"/>
  <c r="C104" i="8" s="1"/>
  <c r="H103" i="8"/>
  <c r="H100" i="8"/>
  <c r="H99" i="8"/>
  <c r="H98" i="8"/>
  <c r="E95" i="8"/>
  <c r="C95" i="8" s="1"/>
  <c r="K62" i="11" s="1"/>
  <c r="L62" i="11" s="1"/>
  <c r="D23" i="8"/>
  <c r="E23" i="8" s="1"/>
  <c r="C23" i="8" s="1"/>
  <c r="D43" i="8"/>
  <c r="E43" i="8" s="1"/>
  <c r="C43" i="8" s="1"/>
  <c r="D44" i="8"/>
  <c r="E44" i="8" s="1"/>
  <c r="C44" i="8" s="1"/>
  <c r="D45" i="8"/>
  <c r="E45" i="8" s="1"/>
  <c r="C45" i="8" s="1"/>
  <c r="D42" i="8"/>
  <c r="E42" i="8" s="1"/>
  <c r="C42" i="8" s="1"/>
  <c r="D3" i="8"/>
  <c r="E3" i="8" s="1"/>
  <c r="C3" i="8" s="1"/>
  <c r="D4" i="8"/>
  <c r="E4" i="8" s="1"/>
  <c r="C4" i="8" s="1"/>
  <c r="D5" i="8"/>
  <c r="E5" i="8" s="1"/>
  <c r="C5" i="8" s="1"/>
  <c r="D6" i="8"/>
  <c r="E6" i="8" s="1"/>
  <c r="C6" i="8" s="1"/>
  <c r="D7" i="8"/>
  <c r="E7" i="8" s="1"/>
  <c r="C7" i="8" s="1"/>
  <c r="D8" i="8"/>
  <c r="E8" i="8" s="1"/>
  <c r="C8" i="8" s="1"/>
  <c r="D9" i="8"/>
  <c r="E9" i="8" s="1"/>
  <c r="C9" i="8" s="1"/>
  <c r="D10" i="8"/>
  <c r="E10" i="8" s="1"/>
  <c r="C10" i="8" s="1"/>
  <c r="D11" i="8"/>
  <c r="E11" i="8" s="1"/>
  <c r="C11" i="8" s="1"/>
  <c r="K11" i="1" s="1"/>
  <c r="D25" i="8"/>
  <c r="E25" i="8" s="1"/>
  <c r="C25" i="8" s="1"/>
  <c r="D26" i="8"/>
  <c r="E26" i="8" s="1"/>
  <c r="C26" i="8" s="1"/>
  <c r="D27" i="8"/>
  <c r="E27" i="8" s="1"/>
  <c r="C27" i="8" s="1"/>
  <c r="E96" i="8"/>
  <c r="C96" i="8" s="1"/>
  <c r="K63" i="11" s="1"/>
  <c r="L63" i="11" s="1"/>
  <c r="E97" i="8"/>
  <c r="C97" i="8" s="1"/>
  <c r="E98" i="8"/>
  <c r="E99" i="8"/>
  <c r="E100" i="8"/>
  <c r="D34" i="8"/>
  <c r="E34" i="8" s="1"/>
  <c r="C34" i="8" s="1"/>
  <c r="D35" i="8"/>
  <c r="E35" i="8" s="1"/>
  <c r="C35" i="8" s="1"/>
  <c r="E101" i="8"/>
  <c r="C101" i="8" s="1"/>
  <c r="E102" i="8"/>
  <c r="C102" i="8" s="1"/>
  <c r="E103" i="8"/>
  <c r="D40" i="8"/>
  <c r="E40" i="8" s="1"/>
  <c r="C40" i="8" s="1"/>
  <c r="D41" i="8"/>
  <c r="E41" i="8" s="1"/>
  <c r="C41" i="8" s="1"/>
  <c r="D2" i="8"/>
  <c r="E2" i="8" s="1"/>
  <c r="C2" i="8" s="1"/>
  <c r="N122" i="8"/>
  <c r="K122" i="8"/>
  <c r="H122" i="8"/>
  <c r="E122" i="8"/>
  <c r="K94" i="8"/>
  <c r="H94" i="8"/>
  <c r="E94" i="8"/>
  <c r="E93" i="8"/>
  <c r="C93" i="8" s="1"/>
  <c r="E92" i="8"/>
  <c r="C92" i="8" s="1"/>
  <c r="E91" i="8"/>
  <c r="C91" i="8" s="1"/>
  <c r="H90" i="8"/>
  <c r="E90" i="8"/>
  <c r="H89" i="8"/>
  <c r="E89" i="8"/>
  <c r="H88" i="8"/>
  <c r="E88" i="8"/>
  <c r="E86" i="8"/>
  <c r="C86" i="8" s="1"/>
  <c r="E87" i="8"/>
  <c r="C87" i="8" s="1"/>
  <c r="K50" i="11" s="1"/>
  <c r="L50" i="11" s="1"/>
  <c r="O50" i="11" s="1"/>
  <c r="N66" i="8"/>
  <c r="K66" i="8"/>
  <c r="H60" i="8"/>
  <c r="H61" i="8"/>
  <c r="H62" i="8"/>
  <c r="H63" i="8"/>
  <c r="H64" i="8"/>
  <c r="H65" i="8"/>
  <c r="H66" i="8"/>
  <c r="H55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85" i="8"/>
  <c r="C85" i="8" s="1"/>
  <c r="E54" i="8"/>
  <c r="T110" i="1" l="1"/>
  <c r="S110" i="1"/>
  <c r="T63" i="1"/>
  <c r="S63" i="1"/>
  <c r="T62" i="1"/>
  <c r="S62" i="1"/>
  <c r="T61" i="1"/>
  <c r="S61" i="1"/>
  <c r="K37" i="1"/>
  <c r="L37" i="1" s="1"/>
  <c r="O37" i="1" s="1"/>
  <c r="K47" i="11"/>
  <c r="L47" i="11" s="1"/>
  <c r="O47" i="11" s="1"/>
  <c r="K15" i="1"/>
  <c r="K19" i="11"/>
  <c r="L19" i="11" s="1"/>
  <c r="K22" i="1"/>
  <c r="K28" i="11"/>
  <c r="L28" i="11" s="1"/>
  <c r="O28" i="11" s="1"/>
  <c r="K2" i="1"/>
  <c r="K2" i="11"/>
  <c r="L2" i="11" s="1"/>
  <c r="O2" i="11" s="1"/>
  <c r="K4" i="1"/>
  <c r="K5" i="11"/>
  <c r="L5" i="11" s="1"/>
  <c r="K60" i="1"/>
  <c r="L60" i="1" s="1"/>
  <c r="O60" i="1" s="1"/>
  <c r="K58" i="11"/>
  <c r="L58" i="11" s="1"/>
  <c r="O58" i="11" s="1"/>
  <c r="K75" i="1"/>
  <c r="L75" i="1" s="1"/>
  <c r="O75" i="1" s="1"/>
  <c r="K56" i="11"/>
  <c r="L56" i="11" s="1"/>
  <c r="O56" i="11" s="1"/>
  <c r="K16" i="1"/>
  <c r="K20" i="11"/>
  <c r="L20" i="11" s="1"/>
  <c r="K13" i="1"/>
  <c r="K14" i="11"/>
  <c r="L14" i="11" s="1"/>
  <c r="K26" i="1"/>
  <c r="K36" i="11"/>
  <c r="L36" i="11" s="1"/>
  <c r="K68" i="1"/>
  <c r="L68" i="1" s="1"/>
  <c r="O68" i="1" s="1"/>
  <c r="K49" i="11"/>
  <c r="L49" i="11" s="1"/>
  <c r="O49" i="11" s="1"/>
  <c r="K59" i="11"/>
  <c r="L59" i="11" s="1"/>
  <c r="O59" i="11" s="1"/>
  <c r="K10" i="1"/>
  <c r="K11" i="11"/>
  <c r="L11" i="11" s="1"/>
  <c r="K86" i="1"/>
  <c r="L86" i="1" s="1"/>
  <c r="O86" i="1" s="1"/>
  <c r="K79" i="11"/>
  <c r="L79" i="11" s="1"/>
  <c r="O79" i="11" s="1"/>
  <c r="L35" i="1"/>
  <c r="O35" i="1" s="1"/>
  <c r="K45" i="11"/>
  <c r="L45" i="11" s="1"/>
  <c r="O45" i="11" s="1"/>
  <c r="K36" i="1"/>
  <c r="L36" i="1" s="1"/>
  <c r="O36" i="1" s="1"/>
  <c r="K46" i="11"/>
  <c r="L46" i="11" s="1"/>
  <c r="O46" i="11" s="1"/>
  <c r="K28" i="1"/>
  <c r="L28" i="1" s="1"/>
  <c r="O28" i="1" s="1"/>
  <c r="K38" i="11"/>
  <c r="L38" i="11" s="1"/>
  <c r="O38" i="11" s="1"/>
  <c r="K23" i="1"/>
  <c r="K29" i="11"/>
  <c r="L29" i="11" s="1"/>
  <c r="O29" i="11" s="1"/>
  <c r="K9" i="1"/>
  <c r="K10" i="11"/>
  <c r="L10" i="11" s="1"/>
  <c r="K27" i="1"/>
  <c r="L27" i="1" s="1"/>
  <c r="O27" i="1" s="1"/>
  <c r="K37" i="11"/>
  <c r="L37" i="11" s="1"/>
  <c r="O37" i="11" s="1"/>
  <c r="K87" i="1"/>
  <c r="L87" i="1" s="1"/>
  <c r="O87" i="1" s="1"/>
  <c r="K80" i="11"/>
  <c r="L80" i="11" s="1"/>
  <c r="O80" i="11" s="1"/>
  <c r="K59" i="1"/>
  <c r="L59" i="1" s="1"/>
  <c r="O59" i="1" s="1"/>
  <c r="K110" i="11"/>
  <c r="L110" i="11" s="1"/>
  <c r="O110" i="11" s="1"/>
  <c r="AH110" i="11" s="1"/>
  <c r="AB110" i="11" s="1"/>
  <c r="AC110" i="11" s="1"/>
  <c r="K64" i="1"/>
  <c r="L64" i="1" s="1"/>
  <c r="O64" i="1" s="1"/>
  <c r="K103" i="11"/>
  <c r="L103" i="11" s="1"/>
  <c r="O103" i="11" s="1"/>
  <c r="K57" i="1"/>
  <c r="L57" i="1" s="1"/>
  <c r="O57" i="1" s="1"/>
  <c r="K108" i="11"/>
  <c r="L108" i="11" s="1"/>
  <c r="O108" i="11" s="1"/>
  <c r="AH108" i="11" s="1"/>
  <c r="AB108" i="11" s="1"/>
  <c r="AD108" i="11" s="1"/>
  <c r="K60" i="11"/>
  <c r="L60" i="11" s="1"/>
  <c r="O60" i="11" s="1"/>
  <c r="K8" i="1"/>
  <c r="K9" i="11"/>
  <c r="L9" i="11" s="1"/>
  <c r="K58" i="1"/>
  <c r="L58" i="1" s="1"/>
  <c r="O58" i="1" s="1"/>
  <c r="K109" i="11"/>
  <c r="L109" i="11" s="1"/>
  <c r="O109" i="11" s="1"/>
  <c r="AH109" i="11" s="1"/>
  <c r="AB109" i="11" s="1"/>
  <c r="AC109" i="11" s="1"/>
  <c r="K34" i="1"/>
  <c r="L34" i="1" s="1"/>
  <c r="O34" i="1" s="1"/>
  <c r="K44" i="11"/>
  <c r="L44" i="11" s="1"/>
  <c r="O44" i="11" s="1"/>
  <c r="K89" i="1"/>
  <c r="L89" i="1" s="1"/>
  <c r="O89" i="1" s="1"/>
  <c r="K82" i="11"/>
  <c r="L82" i="11" s="1"/>
  <c r="O82" i="11" s="1"/>
  <c r="AH82" i="11" s="1"/>
  <c r="AB82" i="11" s="1"/>
  <c r="AC82" i="11" s="1"/>
  <c r="K6" i="1"/>
  <c r="K7" i="11"/>
  <c r="L7" i="11" s="1"/>
  <c r="K93" i="1"/>
  <c r="L93" i="1" s="1"/>
  <c r="O93" i="1" s="1"/>
  <c r="K86" i="11"/>
  <c r="L86" i="11" s="1"/>
  <c r="O86" i="11" s="1"/>
  <c r="AH86" i="11" s="1"/>
  <c r="AB86" i="11" s="1"/>
  <c r="AD86" i="11" s="1"/>
  <c r="K65" i="1"/>
  <c r="L65" i="1" s="1"/>
  <c r="O65" i="1" s="1"/>
  <c r="K104" i="11"/>
  <c r="L104" i="11" s="1"/>
  <c r="O104" i="11" s="1"/>
  <c r="L56" i="1"/>
  <c r="O56" i="1" s="1"/>
  <c r="K107" i="11"/>
  <c r="L107" i="11" s="1"/>
  <c r="O107" i="11" s="1"/>
  <c r="AH107" i="11" s="1"/>
  <c r="AB107" i="11" s="1"/>
  <c r="AD107" i="11" s="1"/>
  <c r="K33" i="1"/>
  <c r="L33" i="1" s="1"/>
  <c r="O33" i="1" s="1"/>
  <c r="K43" i="11"/>
  <c r="L43" i="11" s="1"/>
  <c r="O43" i="11" s="1"/>
  <c r="AH43" i="11" s="1"/>
  <c r="AB43" i="11" s="1"/>
  <c r="AD43" i="11" s="1"/>
  <c r="K12" i="11"/>
  <c r="L12" i="11" s="1"/>
  <c r="O12" i="11" s="1"/>
  <c r="AH12" i="11" s="1"/>
  <c r="AB12" i="11" s="1"/>
  <c r="AC12" i="11" s="1"/>
  <c r="K67" i="1"/>
  <c r="L67" i="1" s="1"/>
  <c r="O67" i="1" s="1"/>
  <c r="K48" i="11"/>
  <c r="L48" i="11" s="1"/>
  <c r="O48" i="11" s="1"/>
  <c r="K7" i="1"/>
  <c r="K8" i="11"/>
  <c r="L8" i="11" s="1"/>
  <c r="K5" i="1"/>
  <c r="K6" i="11"/>
  <c r="L6" i="11" s="1"/>
  <c r="K92" i="1"/>
  <c r="L92" i="1" s="1"/>
  <c r="O92" i="1" s="1"/>
  <c r="K85" i="11"/>
  <c r="L85" i="11" s="1"/>
  <c r="O85" i="11" s="1"/>
  <c r="AH85" i="11" s="1"/>
  <c r="AB85" i="11" s="1"/>
  <c r="AD85" i="11" s="1"/>
  <c r="K32" i="1"/>
  <c r="L32" i="1" s="1"/>
  <c r="O32" i="1" s="1"/>
  <c r="K42" i="11"/>
  <c r="L42" i="11" s="1"/>
  <c r="O42" i="11" s="1"/>
  <c r="AH42" i="11" s="1"/>
  <c r="AB42" i="11" s="1"/>
  <c r="AD42" i="11" s="1"/>
  <c r="K88" i="1"/>
  <c r="L88" i="1" s="1"/>
  <c r="O88" i="1" s="1"/>
  <c r="K81" i="11"/>
  <c r="L81" i="11" s="1"/>
  <c r="O81" i="11" s="1"/>
  <c r="K20" i="1"/>
  <c r="K64" i="11"/>
  <c r="L64" i="11" s="1"/>
  <c r="K91" i="1"/>
  <c r="L91" i="1" s="1"/>
  <c r="O91" i="1" s="1"/>
  <c r="K84" i="11"/>
  <c r="L84" i="11" s="1"/>
  <c r="O84" i="11" s="1"/>
  <c r="K73" i="1"/>
  <c r="L73" i="1" s="1"/>
  <c r="O73" i="1" s="1"/>
  <c r="K54" i="11"/>
  <c r="L54" i="11" s="1"/>
  <c r="O54" i="11" s="1"/>
  <c r="K25" i="1"/>
  <c r="L25" i="1" s="1"/>
  <c r="K35" i="11"/>
  <c r="L35" i="11" s="1"/>
  <c r="K3" i="1"/>
  <c r="K4" i="11"/>
  <c r="L4" i="11" s="1"/>
  <c r="K90" i="1"/>
  <c r="L90" i="1" s="1"/>
  <c r="O90" i="1" s="1"/>
  <c r="K83" i="11"/>
  <c r="L83" i="11" s="1"/>
  <c r="O83" i="11" s="1"/>
  <c r="K30" i="1"/>
  <c r="L30" i="1" s="1"/>
  <c r="O30" i="1" s="1"/>
  <c r="K40" i="11"/>
  <c r="L40" i="11" s="1"/>
  <c r="O40" i="11" s="1"/>
  <c r="AH40" i="11" s="1"/>
  <c r="AB40" i="11" s="1"/>
  <c r="AD40" i="11" s="1"/>
  <c r="K29" i="1"/>
  <c r="L29" i="1" s="1"/>
  <c r="O29" i="1" s="1"/>
  <c r="K39" i="11"/>
  <c r="L39" i="11" s="1"/>
  <c r="O39" i="11" s="1"/>
  <c r="K14" i="1"/>
  <c r="K18" i="11"/>
  <c r="L18" i="11" s="1"/>
  <c r="O18" i="11" s="1"/>
  <c r="K31" i="1"/>
  <c r="L31" i="1" s="1"/>
  <c r="O31" i="1" s="1"/>
  <c r="K41" i="11"/>
  <c r="L41" i="11" s="1"/>
  <c r="O41" i="11" s="1"/>
  <c r="AH41" i="11" s="1"/>
  <c r="AB41" i="11" s="1"/>
  <c r="AD41" i="11" s="1"/>
  <c r="K74" i="1"/>
  <c r="L74" i="1" s="1"/>
  <c r="O74" i="1" s="1"/>
  <c r="K55" i="11"/>
  <c r="L55" i="11" s="1"/>
  <c r="O55" i="11" s="1"/>
  <c r="K24" i="1"/>
  <c r="K34" i="11"/>
  <c r="L34" i="11" s="1"/>
  <c r="K17" i="1"/>
  <c r="K21" i="11"/>
  <c r="L21" i="11" s="1"/>
  <c r="AD121" i="11"/>
  <c r="AC121" i="11"/>
  <c r="AC125" i="11"/>
  <c r="AD125" i="11"/>
  <c r="AC112" i="11"/>
  <c r="AD112" i="11"/>
  <c r="AC124" i="11"/>
  <c r="AD124" i="11"/>
  <c r="T115" i="1"/>
  <c r="S115" i="1"/>
  <c r="E49" i="9"/>
  <c r="K12" i="1"/>
  <c r="C84" i="8"/>
  <c r="X127" i="1"/>
  <c r="R127" i="1" s="1"/>
  <c r="X125" i="1"/>
  <c r="R125" i="1" s="1"/>
  <c r="K19" i="1"/>
  <c r="K18" i="1"/>
  <c r="X128" i="1"/>
  <c r="R128" i="1" s="1"/>
  <c r="O122" i="1"/>
  <c r="C126" i="8"/>
  <c r="C125" i="8"/>
  <c r="C116" i="8"/>
  <c r="C127" i="8"/>
  <c r="C120" i="8"/>
  <c r="C119" i="8"/>
  <c r="C123" i="8"/>
  <c r="C118" i="8"/>
  <c r="C121" i="8"/>
  <c r="C124" i="8"/>
  <c r="C117" i="8"/>
  <c r="C114" i="8"/>
  <c r="C113" i="8"/>
  <c r="C112" i="8"/>
  <c r="C115" i="8"/>
  <c r="C99" i="8"/>
  <c r="K77" i="1"/>
  <c r="L77" i="1" s="1"/>
  <c r="K83" i="1"/>
  <c r="L83" i="1" s="1"/>
  <c r="O83" i="1" s="1"/>
  <c r="K79" i="1"/>
  <c r="L79" i="1" s="1"/>
  <c r="K78" i="1"/>
  <c r="L78" i="1" s="1"/>
  <c r="K84" i="1"/>
  <c r="L84" i="1" s="1"/>
  <c r="O84" i="1" s="1"/>
  <c r="C103" i="8"/>
  <c r="K61" i="11" s="1"/>
  <c r="L61" i="11" s="1"/>
  <c r="O61" i="11" s="1"/>
  <c r="C100" i="8"/>
  <c r="K67" i="11" s="1"/>
  <c r="L67" i="11" s="1"/>
  <c r="C98" i="8"/>
  <c r="K65" i="11" s="1"/>
  <c r="L65" i="11" s="1"/>
  <c r="K69" i="1"/>
  <c r="L69" i="1" s="1"/>
  <c r="O69" i="1" s="1"/>
  <c r="C89" i="8"/>
  <c r="K52" i="11" s="1"/>
  <c r="L52" i="11" s="1"/>
  <c r="O52" i="11" s="1"/>
  <c r="C122" i="8"/>
  <c r="K97" i="11" s="1"/>
  <c r="L97" i="11" s="1"/>
  <c r="O97" i="11" s="1"/>
  <c r="AH97" i="11" s="1"/>
  <c r="AB97" i="11" s="1"/>
  <c r="AD97" i="11" s="1"/>
  <c r="C94" i="8"/>
  <c r="K57" i="11" s="1"/>
  <c r="L57" i="11" s="1"/>
  <c r="O57" i="11" s="1"/>
  <c r="C90" i="8"/>
  <c r="K53" i="11" s="1"/>
  <c r="L53" i="11" s="1"/>
  <c r="O53" i="11" s="1"/>
  <c r="C88" i="8"/>
  <c r="K51" i="11" s="1"/>
  <c r="L51" i="11" s="1"/>
  <c r="O51" i="11" s="1"/>
  <c r="C67" i="8"/>
  <c r="K51" i="1" s="1"/>
  <c r="L51" i="1" s="1"/>
  <c r="O51" i="1" s="1"/>
  <c r="X51" i="1" s="1"/>
  <c r="R51" i="1" s="1"/>
  <c r="C72" i="8"/>
  <c r="C71" i="8"/>
  <c r="C57" i="8"/>
  <c r="C56" i="8"/>
  <c r="C68" i="8"/>
  <c r="K52" i="1" s="1"/>
  <c r="L52" i="1" s="1"/>
  <c r="O52" i="1" s="1"/>
  <c r="X52" i="1" s="1"/>
  <c r="R52" i="1" s="1"/>
  <c r="C73" i="8"/>
  <c r="K55" i="1" s="1"/>
  <c r="C54" i="8"/>
  <c r="C59" i="8"/>
  <c r="C70" i="8"/>
  <c r="C69" i="8"/>
  <c r="K53" i="1" s="1"/>
  <c r="L53" i="1" s="1"/>
  <c r="O53" i="1" s="1"/>
  <c r="X53" i="1" s="1"/>
  <c r="R53" i="1" s="1"/>
  <c r="C58" i="8"/>
  <c r="C66" i="8"/>
  <c r="C65" i="8"/>
  <c r="C64" i="8"/>
  <c r="C63" i="8"/>
  <c r="C62" i="8"/>
  <c r="C61" i="8"/>
  <c r="C60" i="8"/>
  <c r="C55" i="8"/>
  <c r="W38" i="1"/>
  <c r="S52" i="1" l="1"/>
  <c r="T52" i="1"/>
  <c r="S51" i="1"/>
  <c r="T51" i="1"/>
  <c r="S53" i="1"/>
  <c r="T53" i="1"/>
  <c r="AD109" i="11"/>
  <c r="X31" i="1"/>
  <c r="R31" i="1" s="1"/>
  <c r="X30" i="1"/>
  <c r="R30" i="1" s="1"/>
  <c r="X57" i="1"/>
  <c r="R57" i="1" s="1"/>
  <c r="X89" i="1"/>
  <c r="R89" i="1" s="1"/>
  <c r="X33" i="1"/>
  <c r="R33" i="1" s="1"/>
  <c r="X59" i="1"/>
  <c r="R59" i="1" s="1"/>
  <c r="X32" i="1"/>
  <c r="R32" i="1" s="1"/>
  <c r="X56" i="1"/>
  <c r="R56" i="1" s="1"/>
  <c r="X58" i="1"/>
  <c r="R58" i="1" s="1"/>
  <c r="X93" i="1"/>
  <c r="R93" i="1" s="1"/>
  <c r="AC107" i="11"/>
  <c r="AC41" i="11"/>
  <c r="AC85" i="11"/>
  <c r="AD82" i="11"/>
  <c r="AD110" i="11"/>
  <c r="AK12" i="11"/>
  <c r="AC42" i="11"/>
  <c r="AD12" i="11"/>
  <c r="AC43" i="11"/>
  <c r="K39" i="1"/>
  <c r="L39" i="1" s="1"/>
  <c r="O39" i="1" s="1"/>
  <c r="K111" i="11"/>
  <c r="L111" i="11" s="1"/>
  <c r="O111" i="11" s="1"/>
  <c r="AH111" i="11" s="1"/>
  <c r="AB111" i="11" s="1"/>
  <c r="K38" i="1"/>
  <c r="K3" i="11"/>
  <c r="L3" i="11" s="1"/>
  <c r="O3" i="11" s="1"/>
  <c r="K103" i="1"/>
  <c r="L103" i="1" s="1"/>
  <c r="O103" i="1" s="1"/>
  <c r="K96" i="11"/>
  <c r="L96" i="11" s="1"/>
  <c r="O96" i="11" s="1"/>
  <c r="AH96" i="11" s="1"/>
  <c r="AB96" i="11" s="1"/>
  <c r="K50" i="1"/>
  <c r="L50" i="1" s="1"/>
  <c r="K78" i="11"/>
  <c r="L78" i="11" s="1"/>
  <c r="K66" i="11"/>
  <c r="L66" i="11" s="1"/>
  <c r="AC108" i="11"/>
  <c r="K94" i="1"/>
  <c r="L94" i="1" s="1"/>
  <c r="O94" i="1" s="1"/>
  <c r="K87" i="11"/>
  <c r="L87" i="11" s="1"/>
  <c r="O87" i="11" s="1"/>
  <c r="K107" i="1"/>
  <c r="L107" i="1" s="1"/>
  <c r="O107" i="1" s="1"/>
  <c r="K100" i="11"/>
  <c r="L100" i="11" s="1"/>
  <c r="O100" i="11" s="1"/>
  <c r="AH100" i="11" s="1"/>
  <c r="AB100" i="11" s="1"/>
  <c r="K109" i="1"/>
  <c r="L109" i="1" s="1"/>
  <c r="O109" i="1" s="1"/>
  <c r="K102" i="11"/>
  <c r="L102" i="11" s="1"/>
  <c r="O102" i="11" s="1"/>
  <c r="AH102" i="11" s="1"/>
  <c r="AB102" i="11" s="1"/>
  <c r="K95" i="1"/>
  <c r="L95" i="1" s="1"/>
  <c r="O95" i="1" s="1"/>
  <c r="K88" i="11"/>
  <c r="L88" i="11" s="1"/>
  <c r="O88" i="11" s="1"/>
  <c r="AC40" i="11"/>
  <c r="L55" i="1"/>
  <c r="O55" i="1" s="1"/>
  <c r="K106" i="11"/>
  <c r="L106" i="11" s="1"/>
  <c r="O106" i="11" s="1"/>
  <c r="AH106" i="11" s="1"/>
  <c r="AB106" i="11" s="1"/>
  <c r="K106" i="1"/>
  <c r="L106" i="1" s="1"/>
  <c r="O106" i="1" s="1"/>
  <c r="K99" i="11"/>
  <c r="L99" i="11" s="1"/>
  <c r="O99" i="11" s="1"/>
  <c r="AH99" i="11" s="1"/>
  <c r="AB99" i="11" s="1"/>
  <c r="AC97" i="11"/>
  <c r="K46" i="1"/>
  <c r="L46" i="1" s="1"/>
  <c r="K74" i="11"/>
  <c r="L74" i="11" s="1"/>
  <c r="K43" i="1"/>
  <c r="L43" i="1" s="1"/>
  <c r="K71" i="11"/>
  <c r="L71" i="11" s="1"/>
  <c r="K96" i="1"/>
  <c r="L96" i="1" s="1"/>
  <c r="O96" i="1" s="1"/>
  <c r="K89" i="11"/>
  <c r="L89" i="11" s="1"/>
  <c r="O89" i="11" s="1"/>
  <c r="K99" i="1"/>
  <c r="L99" i="1" s="1"/>
  <c r="K92" i="11"/>
  <c r="L92" i="11" s="1"/>
  <c r="K45" i="1"/>
  <c r="L45" i="1" s="1"/>
  <c r="K73" i="11"/>
  <c r="L73" i="11" s="1"/>
  <c r="K100" i="1"/>
  <c r="L100" i="1" s="1"/>
  <c r="O100" i="1" s="1"/>
  <c r="K93" i="11"/>
  <c r="L93" i="11" s="1"/>
  <c r="O93" i="11" s="1"/>
  <c r="AH93" i="11" s="1"/>
  <c r="AB93" i="11" s="1"/>
  <c r="K47" i="1"/>
  <c r="L47" i="1" s="1"/>
  <c r="K75" i="11"/>
  <c r="L75" i="11" s="1"/>
  <c r="K41" i="1"/>
  <c r="L41" i="1" s="1"/>
  <c r="K69" i="11"/>
  <c r="L69" i="11" s="1"/>
  <c r="K105" i="1"/>
  <c r="L105" i="1" s="1"/>
  <c r="O105" i="1" s="1"/>
  <c r="K98" i="11"/>
  <c r="L98" i="11" s="1"/>
  <c r="O98" i="11" s="1"/>
  <c r="AH98" i="11" s="1"/>
  <c r="AB98" i="11" s="1"/>
  <c r="AC86" i="11"/>
  <c r="K40" i="1"/>
  <c r="L40" i="1" s="1"/>
  <c r="K68" i="11"/>
  <c r="L68" i="11" s="1"/>
  <c r="K101" i="1"/>
  <c r="L101" i="1" s="1"/>
  <c r="O101" i="1" s="1"/>
  <c r="K94" i="11"/>
  <c r="L94" i="11" s="1"/>
  <c r="O94" i="11" s="1"/>
  <c r="AH94" i="11" s="1"/>
  <c r="AB94" i="11" s="1"/>
  <c r="K66" i="1"/>
  <c r="L66" i="1" s="1"/>
  <c r="O66" i="1" s="1"/>
  <c r="K105" i="11"/>
  <c r="L105" i="11" s="1"/>
  <c r="O105" i="11" s="1"/>
  <c r="K48" i="1"/>
  <c r="L48" i="1" s="1"/>
  <c r="K76" i="11"/>
  <c r="L76" i="11" s="1"/>
  <c r="K49" i="1"/>
  <c r="L49" i="1" s="1"/>
  <c r="K77" i="11"/>
  <c r="L77" i="11" s="1"/>
  <c r="K54" i="1"/>
  <c r="L54" i="1" s="1"/>
  <c r="O54" i="1" s="1"/>
  <c r="K17" i="11"/>
  <c r="L17" i="11" s="1"/>
  <c r="O17" i="11" s="1"/>
  <c r="AH17" i="11" s="1"/>
  <c r="AB17" i="11" s="1"/>
  <c r="K102" i="1"/>
  <c r="L102" i="1" s="1"/>
  <c r="O102" i="1" s="1"/>
  <c r="K95" i="11"/>
  <c r="L95" i="11" s="1"/>
  <c r="O95" i="11" s="1"/>
  <c r="K108" i="1"/>
  <c r="L108" i="1" s="1"/>
  <c r="O108" i="1" s="1"/>
  <c r="K101" i="11"/>
  <c r="L101" i="11" s="1"/>
  <c r="O101" i="11" s="1"/>
  <c r="AH101" i="11" s="1"/>
  <c r="AB101" i="11" s="1"/>
  <c r="K44" i="1"/>
  <c r="L44" i="1" s="1"/>
  <c r="K72" i="11"/>
  <c r="L72" i="11" s="1"/>
  <c r="K42" i="1"/>
  <c r="L42" i="1" s="1"/>
  <c r="K70" i="11"/>
  <c r="L70" i="11" s="1"/>
  <c r="K97" i="1"/>
  <c r="L97" i="1" s="1"/>
  <c r="O97" i="1" s="1"/>
  <c r="K90" i="11"/>
  <c r="L90" i="11" s="1"/>
  <c r="O90" i="11" s="1"/>
  <c r="K98" i="1"/>
  <c r="L98" i="1" s="1"/>
  <c r="O98" i="1" s="1"/>
  <c r="K91" i="11"/>
  <c r="L91" i="11" s="1"/>
  <c r="O91" i="11" s="1"/>
  <c r="AH91" i="11" s="1"/>
  <c r="AB91" i="11" s="1"/>
  <c r="T127" i="1"/>
  <c r="S127" i="1"/>
  <c r="T125" i="1"/>
  <c r="S125" i="1"/>
  <c r="S128" i="1"/>
  <c r="T128" i="1"/>
  <c r="K104" i="1"/>
  <c r="L104" i="1" s="1"/>
  <c r="O104" i="1" s="1"/>
  <c r="K81" i="1"/>
  <c r="L81" i="1" s="1"/>
  <c r="K80" i="1"/>
  <c r="L80" i="1" s="1"/>
  <c r="K82" i="1"/>
  <c r="L82" i="1" s="1"/>
  <c r="K85" i="1"/>
  <c r="L85" i="1" s="1"/>
  <c r="O85" i="1" s="1"/>
  <c r="K72" i="1"/>
  <c r="L72" i="1" s="1"/>
  <c r="O72" i="1" s="1"/>
  <c r="K71" i="1"/>
  <c r="L71" i="1" s="1"/>
  <c r="O71" i="1" s="1"/>
  <c r="K70" i="1"/>
  <c r="L70" i="1" s="1"/>
  <c r="O70" i="1" s="1"/>
  <c r="K76" i="1"/>
  <c r="L76" i="1" s="1"/>
  <c r="O76" i="1" s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2" i="1"/>
  <c r="W23" i="1"/>
  <c r="W24" i="1"/>
  <c r="W26" i="1"/>
  <c r="O5" i="4"/>
  <c r="O4" i="4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L26" i="1"/>
  <c r="L24" i="1"/>
  <c r="L23" i="1"/>
  <c r="L22" i="1"/>
  <c r="L20" i="1"/>
  <c r="L19" i="1"/>
  <c r="L18" i="1"/>
  <c r="L17" i="1"/>
  <c r="L16" i="1"/>
  <c r="L15" i="1"/>
  <c r="L14" i="1"/>
  <c r="M13" i="1"/>
  <c r="L13" i="1"/>
  <c r="L12" i="1"/>
  <c r="L11" i="1"/>
  <c r="L10" i="1"/>
  <c r="L9" i="1"/>
  <c r="L8" i="1"/>
  <c r="L7" i="1"/>
  <c r="L6" i="1"/>
  <c r="L5" i="1"/>
  <c r="L4" i="1"/>
  <c r="L3" i="1"/>
  <c r="L2" i="1"/>
  <c r="T93" i="1" l="1"/>
  <c r="T58" i="1"/>
  <c r="S89" i="1"/>
  <c r="T57" i="1"/>
  <c r="S30" i="1"/>
  <c r="T33" i="1"/>
  <c r="S33" i="1"/>
  <c r="T31" i="1"/>
  <c r="S31" i="1"/>
  <c r="T32" i="1"/>
  <c r="S32" i="1"/>
  <c r="T30" i="1"/>
  <c r="X105" i="1"/>
  <c r="R105" i="1" s="1"/>
  <c r="X103" i="1"/>
  <c r="X109" i="1"/>
  <c r="R109" i="1" s="1"/>
  <c r="X54" i="1"/>
  <c r="R54" i="1" s="1"/>
  <c r="X107" i="1"/>
  <c r="X108" i="1"/>
  <c r="R108" i="1" s="1"/>
  <c r="X39" i="1"/>
  <c r="R39" i="1" s="1"/>
  <c r="X101" i="1"/>
  <c r="X106" i="1"/>
  <c r="R106" i="1" s="1"/>
  <c r="X102" i="1"/>
  <c r="AE75" i="11" a="1"/>
  <c r="AE75" i="11" s="1"/>
  <c r="AE55" i="11" a="1"/>
  <c r="AE55" i="11" s="1"/>
  <c r="AH55" i="11" s="1"/>
  <c r="AB55" i="11" s="1"/>
  <c r="AE5" i="11" a="1"/>
  <c r="AE5" i="11" s="1"/>
  <c r="AE45" i="11" a="1"/>
  <c r="AE45" i="11" s="1"/>
  <c r="AH45" i="11" s="1"/>
  <c r="AB45" i="11" s="1"/>
  <c r="AE70" i="11" a="1"/>
  <c r="AE70" i="11" s="1"/>
  <c r="AE44" i="11" a="1"/>
  <c r="AE44" i="11" s="1"/>
  <c r="AH44" i="11" s="1"/>
  <c r="AB44" i="11" s="1"/>
  <c r="AE30" i="11" a="1"/>
  <c r="AE30" i="11" s="1"/>
  <c r="AE26" i="11" a="1"/>
  <c r="AE26" i="11" s="1"/>
  <c r="AE74" i="11" a="1"/>
  <c r="AE74" i="11" s="1"/>
  <c r="AE31" i="11" a="1"/>
  <c r="AE31" i="11" s="1"/>
  <c r="AE89" i="11" a="1"/>
  <c r="AE89" i="11" s="1"/>
  <c r="AH89" i="11" s="1"/>
  <c r="AB89" i="11" s="1"/>
  <c r="AE25" i="11" a="1"/>
  <c r="AE25" i="11" s="1"/>
  <c r="AE77" i="11" a="1"/>
  <c r="AE77" i="11" s="1"/>
  <c r="AE57" i="11" a="1"/>
  <c r="AE57" i="11" s="1"/>
  <c r="AH57" i="11" s="1"/>
  <c r="AB57" i="11" s="1"/>
  <c r="AE20" i="11" a="1"/>
  <c r="AE20" i="11" s="1"/>
  <c r="AE69" i="11" a="1"/>
  <c r="AE69" i="11" s="1"/>
  <c r="AE27" i="11" a="1"/>
  <c r="AE27" i="11" s="1"/>
  <c r="AE71" i="11" a="1"/>
  <c r="AE71" i="11" s="1"/>
  <c r="AE19" i="11" a="1"/>
  <c r="AE19" i="11" s="1"/>
  <c r="AE73" i="11" a="1"/>
  <c r="AE73" i="11" s="1"/>
  <c r="AE68" i="11" a="1"/>
  <c r="AE68" i="11" s="1"/>
  <c r="AE3" i="11" a="1"/>
  <c r="AE3" i="11" s="1"/>
  <c r="AH3" i="11" s="1"/>
  <c r="AB3" i="11" s="1"/>
  <c r="U38" i="1" a="1"/>
  <c r="U38" i="1" s="1"/>
  <c r="AE72" i="11" a="1"/>
  <c r="AE72" i="11" s="1"/>
  <c r="AE46" i="11" a="1"/>
  <c r="AE46" i="11" s="1"/>
  <c r="AH46" i="11" s="1"/>
  <c r="AB46" i="11" s="1"/>
  <c r="AE24" i="11" a="1"/>
  <c r="AE24" i="11" s="1"/>
  <c r="AE54" i="11" a="1"/>
  <c r="AE54" i="11" s="1"/>
  <c r="AH54" i="11" s="1"/>
  <c r="AB54" i="11" s="1"/>
  <c r="AE84" i="11" a="1"/>
  <c r="AE84" i="11" s="1"/>
  <c r="AH84" i="11" s="1"/>
  <c r="AB84" i="11" s="1"/>
  <c r="AE76" i="11" a="1"/>
  <c r="AE76" i="11" s="1"/>
  <c r="AE56" i="11" a="1"/>
  <c r="AE56" i="11" s="1"/>
  <c r="AH56" i="11" s="1"/>
  <c r="AB56" i="11" s="1"/>
  <c r="AE21" i="11" a="1"/>
  <c r="AE21" i="11" s="1"/>
  <c r="AE47" i="11" a="1"/>
  <c r="AE47" i="11" s="1"/>
  <c r="AH47" i="11" s="1"/>
  <c r="AB47" i="11" s="1"/>
  <c r="AE83" i="11" a="1"/>
  <c r="AE83" i="11" s="1"/>
  <c r="AH83" i="11" s="1"/>
  <c r="AB83" i="11" s="1"/>
  <c r="AE32" i="11" a="1"/>
  <c r="AE32" i="11" s="1"/>
  <c r="U48" i="1" a="1"/>
  <c r="U48" i="1" s="1"/>
  <c r="U49" i="1" a="1"/>
  <c r="U49" i="1" s="1"/>
  <c r="U55" i="1" a="1"/>
  <c r="U55" i="1" s="1"/>
  <c r="X55" i="1" s="1"/>
  <c r="U40" i="1" a="1"/>
  <c r="U40" i="1" s="1"/>
  <c r="U41" i="1" a="1"/>
  <c r="U41" i="1" s="1"/>
  <c r="U44" i="1" a="1"/>
  <c r="U44" i="1" s="1"/>
  <c r="U45" i="1" a="1"/>
  <c r="U45" i="1" s="1"/>
  <c r="U17" i="1" a="1"/>
  <c r="U17" i="1" s="1"/>
  <c r="U46" i="1" a="1"/>
  <c r="U46" i="1" s="1"/>
  <c r="U20" i="1" a="1"/>
  <c r="U20" i="1" s="1"/>
  <c r="U47" i="1" a="1"/>
  <c r="U47" i="1" s="1"/>
  <c r="U42" i="1" a="1"/>
  <c r="U42" i="1" s="1"/>
  <c r="U43" i="1" a="1"/>
  <c r="U43" i="1" s="1"/>
  <c r="U4" i="1" a="1"/>
  <c r="U4" i="1" s="1"/>
  <c r="AC94" i="11"/>
  <c r="AD94" i="11"/>
  <c r="O8" i="1"/>
  <c r="AH95" i="11"/>
  <c r="AB95" i="11" s="1"/>
  <c r="M26" i="1"/>
  <c r="O26" i="1" s="1"/>
  <c r="O6" i="1"/>
  <c r="M25" i="11"/>
  <c r="O25" i="11" s="1"/>
  <c r="M26" i="11"/>
  <c r="O26" i="11" s="1"/>
  <c r="AH26" i="11" s="1"/>
  <c r="AB26" i="11" s="1"/>
  <c r="M20" i="11"/>
  <c r="O20" i="11" s="1"/>
  <c r="AH20" i="11" s="1"/>
  <c r="AB20" i="11" s="1"/>
  <c r="M9" i="11"/>
  <c r="O9" i="11" s="1"/>
  <c r="M6" i="11"/>
  <c r="O6" i="11" s="1"/>
  <c r="M19" i="11"/>
  <c r="O19" i="11" s="1"/>
  <c r="M5" i="11"/>
  <c r="O5" i="11" s="1"/>
  <c r="AH5" i="11" s="1"/>
  <c r="AB5" i="11" s="1"/>
  <c r="M21" i="11"/>
  <c r="O21" i="11" s="1"/>
  <c r="M4" i="11"/>
  <c r="O4" i="11" s="1"/>
  <c r="M27" i="11"/>
  <c r="O27" i="11" s="1"/>
  <c r="M24" i="11"/>
  <c r="O24" i="11" s="1"/>
  <c r="AH24" i="11" s="1"/>
  <c r="AB24" i="11" s="1"/>
  <c r="M8" i="11"/>
  <c r="O8" i="11" s="1"/>
  <c r="M36" i="11"/>
  <c r="O36" i="11" s="1"/>
  <c r="M7" i="11"/>
  <c r="O7" i="11" s="1"/>
  <c r="O15" i="1"/>
  <c r="M77" i="11"/>
  <c r="O77" i="11" s="1"/>
  <c r="AH77" i="11" s="1"/>
  <c r="AB77" i="11" s="1"/>
  <c r="M65" i="11"/>
  <c r="O65" i="11" s="1"/>
  <c r="AH65" i="11" s="1"/>
  <c r="AB65" i="11" s="1"/>
  <c r="M70" i="11"/>
  <c r="O70" i="11" s="1"/>
  <c r="AH70" i="11" s="1"/>
  <c r="AB70" i="11" s="1"/>
  <c r="M66" i="11"/>
  <c r="O66" i="11" s="1"/>
  <c r="M30" i="11"/>
  <c r="O30" i="11" s="1"/>
  <c r="M75" i="11"/>
  <c r="M63" i="11"/>
  <c r="O63" i="11" s="1"/>
  <c r="AH63" i="11" s="1"/>
  <c r="AB63" i="11" s="1"/>
  <c r="M31" i="11"/>
  <c r="O31" i="11" s="1"/>
  <c r="M92" i="11"/>
  <c r="M73" i="11"/>
  <c r="O73" i="11" s="1"/>
  <c r="M68" i="11"/>
  <c r="O68" i="11" s="1"/>
  <c r="M32" i="11"/>
  <c r="O32" i="11" s="1"/>
  <c r="M71" i="11"/>
  <c r="O71" i="11" s="1"/>
  <c r="M76" i="11"/>
  <c r="M64" i="11"/>
  <c r="O64" i="11" s="1"/>
  <c r="AH64" i="11" s="1"/>
  <c r="AB64" i="11" s="1"/>
  <c r="M69" i="11"/>
  <c r="O69" i="11" s="1"/>
  <c r="AH69" i="11" s="1"/>
  <c r="AB69" i="11" s="1"/>
  <c r="M74" i="11"/>
  <c r="M62" i="11"/>
  <c r="O62" i="11" s="1"/>
  <c r="AH62" i="11" s="1"/>
  <c r="AB62" i="11" s="1"/>
  <c r="M67" i="11"/>
  <c r="O67" i="11" s="1"/>
  <c r="AH67" i="11" s="1"/>
  <c r="AB67" i="11" s="1"/>
  <c r="M72" i="11"/>
  <c r="O49" i="1"/>
  <c r="O43" i="1"/>
  <c r="M99" i="1"/>
  <c r="O99" i="1" s="1"/>
  <c r="O48" i="1"/>
  <c r="O46" i="1"/>
  <c r="O40" i="1"/>
  <c r="O82" i="1"/>
  <c r="O45" i="1"/>
  <c r="O77" i="1"/>
  <c r="O78" i="1"/>
  <c r="O79" i="1"/>
  <c r="O44" i="1"/>
  <c r="O42" i="1"/>
  <c r="O80" i="1"/>
  <c r="O41" i="1"/>
  <c r="O81" i="1"/>
  <c r="O47" i="1"/>
  <c r="AC100" i="11"/>
  <c r="AD100" i="11"/>
  <c r="M78" i="11"/>
  <c r="O78" i="11" s="1"/>
  <c r="AH78" i="11" s="1"/>
  <c r="AB78" i="11" s="1"/>
  <c r="O50" i="1"/>
  <c r="O16" i="1"/>
  <c r="O17" i="1"/>
  <c r="M14" i="11"/>
  <c r="O14" i="11" s="1"/>
  <c r="M11" i="11"/>
  <c r="O11" i="11" s="1"/>
  <c r="M15" i="11"/>
  <c r="O15" i="11" s="1"/>
  <c r="AH15" i="11" s="1"/>
  <c r="AB15" i="11" s="1"/>
  <c r="M16" i="11"/>
  <c r="O16" i="11" s="1"/>
  <c r="AH16" i="11" s="1"/>
  <c r="AB16" i="11" s="1"/>
  <c r="M33" i="11"/>
  <c r="O33" i="11" s="1"/>
  <c r="M10" i="11"/>
  <c r="O10" i="11" s="1"/>
  <c r="AC96" i="11"/>
  <c r="AD96" i="11"/>
  <c r="AD17" i="11"/>
  <c r="AC17" i="11"/>
  <c r="AK17" i="11"/>
  <c r="AC98" i="11"/>
  <c r="AD98" i="11"/>
  <c r="AE104" i="11" a="1"/>
  <c r="AE104" i="11" s="1"/>
  <c r="AH104" i="11" s="1"/>
  <c r="AB104" i="11" s="1"/>
  <c r="AE53" i="11" a="1"/>
  <c r="AE53" i="11" s="1"/>
  <c r="AH53" i="11" s="1"/>
  <c r="AB53" i="11" s="1"/>
  <c r="AE51" i="11" a="1"/>
  <c r="AE51" i="11" s="1"/>
  <c r="AH51" i="11" s="1"/>
  <c r="AB51" i="11" s="1"/>
  <c r="AE49" i="11" a="1"/>
  <c r="AE49" i="11" s="1"/>
  <c r="AH49" i="11" s="1"/>
  <c r="AB49" i="11" s="1"/>
  <c r="AE90" i="11" a="1"/>
  <c r="AE90" i="11" s="1"/>
  <c r="AH90" i="11" s="1"/>
  <c r="AB90" i="11" s="1"/>
  <c r="AE88" i="11" a="1"/>
  <c r="AE88" i="11" s="1"/>
  <c r="AH88" i="11" s="1"/>
  <c r="AB88" i="11" s="1"/>
  <c r="AE80" i="11" a="1"/>
  <c r="AE80" i="11" s="1"/>
  <c r="AH80" i="11" s="1"/>
  <c r="AB80" i="11" s="1"/>
  <c r="AE14" i="11" a="1"/>
  <c r="AE14" i="11" s="1"/>
  <c r="AE103" i="11" a="1"/>
  <c r="AE103" i="11" s="1"/>
  <c r="AH103" i="11" s="1"/>
  <c r="AB103" i="11" s="1"/>
  <c r="AE58" i="11" a="1"/>
  <c r="AE58" i="11" s="1"/>
  <c r="AH58" i="11" s="1"/>
  <c r="AB58" i="11" s="1"/>
  <c r="AE52" i="11" a="1"/>
  <c r="AE52" i="11" s="1"/>
  <c r="AH52" i="11" s="1"/>
  <c r="AB52" i="11" s="1"/>
  <c r="AE50" i="11" a="1"/>
  <c r="AE50" i="11" s="1"/>
  <c r="AH50" i="11" s="1"/>
  <c r="AB50" i="11" s="1"/>
  <c r="AE48" i="11" a="1"/>
  <c r="AE48" i="11" s="1"/>
  <c r="AH48" i="11" s="1"/>
  <c r="AB48" i="11" s="1"/>
  <c r="AE120" i="11" a="1"/>
  <c r="AE120" i="11" s="1"/>
  <c r="AH120" i="11" s="1"/>
  <c r="AB120" i="11" s="1"/>
  <c r="AE87" i="11" a="1"/>
  <c r="AE87" i="11" s="1"/>
  <c r="AH87" i="11" s="1"/>
  <c r="AB87" i="11" s="1"/>
  <c r="AE36" i="11" a="1"/>
  <c r="AE36" i="11" s="1"/>
  <c r="U36" i="1" a="1"/>
  <c r="U36" i="1" s="1"/>
  <c r="U100" i="1" a="1"/>
  <c r="U100" i="1" s="1"/>
  <c r="U37" i="1" a="1"/>
  <c r="U37" i="1" s="1"/>
  <c r="U98" i="1" a="1"/>
  <c r="U98" i="1" s="1"/>
  <c r="U83" i="1" a="1"/>
  <c r="U83" i="1" s="1"/>
  <c r="U92" i="1" a="1"/>
  <c r="U92" i="1" s="1"/>
  <c r="U84" i="1" a="1"/>
  <c r="U84" i="1" s="1"/>
  <c r="U34" i="1" a="1"/>
  <c r="U34" i="1" s="1"/>
  <c r="U85" i="1" a="1"/>
  <c r="U85" i="1" s="1"/>
  <c r="X85" i="1" s="1"/>
  <c r="U97" i="1" a="1"/>
  <c r="U97" i="1" s="1"/>
  <c r="X97" i="1" s="1"/>
  <c r="U35" i="1" a="1"/>
  <c r="U35" i="1" s="1"/>
  <c r="U99" i="1" a="1"/>
  <c r="U99" i="1" s="1"/>
  <c r="O72" i="11"/>
  <c r="O92" i="11"/>
  <c r="AE122" i="11" a="1"/>
  <c r="AE122" i="11" s="1"/>
  <c r="AE34" i="11" a="1"/>
  <c r="AE34" i="11" s="1"/>
  <c r="AE9" i="11" a="1"/>
  <c r="AE9" i="11" s="1"/>
  <c r="AE6" i="11" a="1"/>
  <c r="AE6" i="11" s="1"/>
  <c r="AE119" i="11" a="1"/>
  <c r="AE119" i="11" s="1"/>
  <c r="AE116" i="11" a="1"/>
  <c r="AE116" i="11" s="1"/>
  <c r="AH116" i="11" s="1"/>
  <c r="AB116" i="11" s="1"/>
  <c r="AE18" i="11" a="1"/>
  <c r="AE18" i="11" s="1"/>
  <c r="AH18" i="11" s="1"/>
  <c r="AB18" i="11" s="1"/>
  <c r="AE61" i="11" a="1"/>
  <c r="AE61" i="11" s="1"/>
  <c r="AH61" i="11" s="1"/>
  <c r="AB61" i="11" s="1"/>
  <c r="AE59" i="11" a="1"/>
  <c r="AE59" i="11" s="1"/>
  <c r="AH59" i="11" s="1"/>
  <c r="AB59" i="11" s="1"/>
  <c r="AE39" i="11" a="1"/>
  <c r="AE39" i="11" s="1"/>
  <c r="AH39" i="11" s="1"/>
  <c r="AB39" i="11" s="1"/>
  <c r="AE37" i="11" a="1"/>
  <c r="AE37" i="11" s="1"/>
  <c r="AH37" i="11" s="1"/>
  <c r="AB37" i="11" s="1"/>
  <c r="AE23" i="11" a="1"/>
  <c r="AE23" i="11" s="1"/>
  <c r="AE7" i="11" a="1"/>
  <c r="AE7" i="11" s="1"/>
  <c r="AE13" i="11" a="1"/>
  <c r="AE13" i="11" s="1"/>
  <c r="AH13" i="11" s="1"/>
  <c r="AB13" i="11" s="1"/>
  <c r="AE118" i="11" a="1"/>
  <c r="AE118" i="11" s="1"/>
  <c r="AE10" i="11" a="1"/>
  <c r="AE10" i="11" s="1"/>
  <c r="AE115" i="11" a="1"/>
  <c r="AE115" i="11" s="1"/>
  <c r="AE126" i="11" a="1"/>
  <c r="AE126" i="11" s="1"/>
  <c r="AE2" i="11" a="1"/>
  <c r="AE2" i="11" s="1"/>
  <c r="AE117" i="11" a="1"/>
  <c r="AE117" i="11" s="1"/>
  <c r="AH117" i="11" s="1"/>
  <c r="AB117" i="11" s="1"/>
  <c r="AE114" i="11" a="1"/>
  <c r="AE114" i="11" s="1"/>
  <c r="AE105" i="11" a="1"/>
  <c r="AE105" i="11" s="1"/>
  <c r="AH105" i="11" s="1"/>
  <c r="AB105" i="11" s="1"/>
  <c r="AE60" i="11" a="1"/>
  <c r="AE60" i="11" s="1"/>
  <c r="AH60" i="11" s="1"/>
  <c r="AB60" i="11" s="1"/>
  <c r="AE38" i="11" a="1"/>
  <c r="AE38" i="11" s="1"/>
  <c r="AH38" i="11" s="1"/>
  <c r="AB38" i="11" s="1"/>
  <c r="AE33" i="11" a="1"/>
  <c r="AE33" i="11" s="1"/>
  <c r="AE11" i="11" a="1"/>
  <c r="AE11" i="11" s="1"/>
  <c r="AE8" i="11" a="1"/>
  <c r="AE8" i="11" s="1"/>
  <c r="AE123" i="11" a="1"/>
  <c r="AE123" i="11" s="1"/>
  <c r="AH123" i="11" s="1"/>
  <c r="AB123" i="11" s="1"/>
  <c r="AE81" i="11" a="1"/>
  <c r="AE81" i="11" s="1"/>
  <c r="AH81" i="11" s="1"/>
  <c r="AB81" i="11" s="1"/>
  <c r="AE79" i="11" a="1"/>
  <c r="AE79" i="11" s="1"/>
  <c r="AH79" i="11" s="1"/>
  <c r="AB79" i="11" s="1"/>
  <c r="AE22" i="11" a="1"/>
  <c r="AE22" i="11" s="1"/>
  <c r="AH22" i="11" s="1"/>
  <c r="AB22" i="11" s="1"/>
  <c r="AE113" i="11" a="1"/>
  <c r="AE113" i="11" s="1"/>
  <c r="AE28" i="11" a="1"/>
  <c r="AE28" i="11" s="1"/>
  <c r="AH28" i="11" s="1"/>
  <c r="AB28" i="11" s="1"/>
  <c r="AE35" i="11" a="1"/>
  <c r="AE35" i="11" s="1"/>
  <c r="AE29" i="11" a="1"/>
  <c r="AE29" i="11" s="1"/>
  <c r="AH29" i="11" s="1"/>
  <c r="AB29" i="11" s="1"/>
  <c r="AE4" i="11" a="1"/>
  <c r="AE4" i="11" s="1"/>
  <c r="U74" i="1" a="1"/>
  <c r="U74" i="1" s="1"/>
  <c r="U90" i="1" a="1"/>
  <c r="U90" i="1" s="1"/>
  <c r="U75" i="1" a="1"/>
  <c r="U75" i="1" s="1"/>
  <c r="U91" i="1" a="1"/>
  <c r="U91" i="1" s="1"/>
  <c r="U25" i="1" a="1"/>
  <c r="U25" i="1" s="1"/>
  <c r="U76" i="1" a="1"/>
  <c r="U76" i="1" s="1"/>
  <c r="X76" i="1" s="1"/>
  <c r="U15" i="1" a="1"/>
  <c r="U15" i="1" s="1"/>
  <c r="U95" i="1" a="1"/>
  <c r="U95" i="1" s="1"/>
  <c r="X95" i="1" s="1"/>
  <c r="U16" i="1" a="1"/>
  <c r="U16" i="1" s="1"/>
  <c r="U96" i="1" a="1"/>
  <c r="U96" i="1" s="1"/>
  <c r="X96" i="1" s="1"/>
  <c r="U73" i="1" a="1"/>
  <c r="U73" i="1" s="1"/>
  <c r="AD91" i="11"/>
  <c r="AC91" i="11"/>
  <c r="O74" i="11"/>
  <c r="O76" i="11"/>
  <c r="AH76" i="11" s="1"/>
  <c r="AB76" i="11" s="1"/>
  <c r="M20" i="1"/>
  <c r="O20" i="1" s="1"/>
  <c r="O75" i="11"/>
  <c r="AH75" i="11" s="1"/>
  <c r="AB75" i="11" s="1"/>
  <c r="AD99" i="11"/>
  <c r="AC99" i="11"/>
  <c r="AD111" i="11"/>
  <c r="AC111" i="11"/>
  <c r="O24" i="1"/>
  <c r="M34" i="11"/>
  <c r="O34" i="11" s="1"/>
  <c r="M35" i="11"/>
  <c r="O35" i="11" s="1"/>
  <c r="O25" i="1"/>
  <c r="AD101" i="11"/>
  <c r="AC101" i="11"/>
  <c r="AC93" i="11"/>
  <c r="AD93" i="11"/>
  <c r="AC106" i="11"/>
  <c r="AD106" i="11"/>
  <c r="AD102" i="11"/>
  <c r="AC102" i="11"/>
  <c r="U12" i="1" a="1"/>
  <c r="U12" i="1" s="1"/>
  <c r="U87" i="1" a="1"/>
  <c r="U87" i="1" s="1"/>
  <c r="U65" i="1" a="1"/>
  <c r="U65" i="1" s="1"/>
  <c r="U60" i="1" a="1"/>
  <c r="U60" i="1" s="1"/>
  <c r="U24" i="1" a="1"/>
  <c r="U24" i="1" s="1"/>
  <c r="U3" i="1" a="1"/>
  <c r="U3" i="1" s="1"/>
  <c r="U69" i="1" a="1"/>
  <c r="U69" i="1" s="1"/>
  <c r="U26" i="1" a="1"/>
  <c r="U26" i="1" s="1"/>
  <c r="U70" i="1" a="1"/>
  <c r="U70" i="1" s="1"/>
  <c r="X70" i="1" s="1"/>
  <c r="U5" i="1" a="1"/>
  <c r="U5" i="1" s="1"/>
  <c r="U6" i="1" a="1"/>
  <c r="U6" i="1" s="1"/>
  <c r="U72" i="1" a="1"/>
  <c r="U72" i="1" s="1"/>
  <c r="X72" i="1" s="1"/>
  <c r="U8" i="1" a="1"/>
  <c r="U8" i="1" s="1"/>
  <c r="U13" i="1" a="1"/>
  <c r="U13" i="1" s="1"/>
  <c r="U23" i="1" a="1"/>
  <c r="U23" i="1" s="1"/>
  <c r="U88" i="1" a="1"/>
  <c r="U88" i="1" s="1"/>
  <c r="U67" i="1" a="1"/>
  <c r="U67" i="1" s="1"/>
  <c r="U14" i="1" a="1"/>
  <c r="U14" i="1" s="1"/>
  <c r="U68" i="1" a="1"/>
  <c r="U68" i="1" s="1"/>
  <c r="U104" i="1" a="1"/>
  <c r="U104" i="1" s="1"/>
  <c r="X104" i="1" s="1"/>
  <c r="U94" i="1" a="1"/>
  <c r="U94" i="1" s="1"/>
  <c r="X94" i="1" s="1"/>
  <c r="U124" i="1" a="1"/>
  <c r="U124" i="1" s="1"/>
  <c r="U71" i="1" a="1"/>
  <c r="U71" i="1" s="1"/>
  <c r="X71" i="1" s="1"/>
  <c r="U86" i="1" a="1"/>
  <c r="U86" i="1" s="1"/>
  <c r="U64" i="1" a="1"/>
  <c r="U64" i="1" s="1"/>
  <c r="U66" i="1" a="1"/>
  <c r="U66" i="1" s="1"/>
  <c r="X66" i="1" s="1"/>
  <c r="U123" i="1" a="1"/>
  <c r="U123" i="1" s="1"/>
  <c r="R123" i="1" s="1"/>
  <c r="U27" i="1" a="1"/>
  <c r="U27" i="1" s="1"/>
  <c r="U28" i="1" a="1"/>
  <c r="U28" i="1" s="1"/>
  <c r="U126" i="1" a="1"/>
  <c r="U126" i="1" s="1"/>
  <c r="U22" i="1" a="1"/>
  <c r="U22" i="1" s="1"/>
  <c r="U9" i="1" a="1"/>
  <c r="U9" i="1" s="1"/>
  <c r="U18" i="1" a="1"/>
  <c r="U18" i="1" s="1"/>
  <c r="U10" i="1" a="1"/>
  <c r="U10" i="1" s="1"/>
  <c r="U19" i="1" a="1"/>
  <c r="U19" i="1" s="1"/>
  <c r="U119" i="1" a="1"/>
  <c r="U119" i="1" s="1"/>
  <c r="R119" i="1" s="1"/>
  <c r="U116" i="1" a="1"/>
  <c r="U116" i="1" s="1"/>
  <c r="R116" i="1" s="1"/>
  <c r="U121" i="1" a="1"/>
  <c r="U121" i="1" s="1"/>
  <c r="U122" i="1" a="1"/>
  <c r="U122" i="1" s="1"/>
  <c r="U29" i="1" a="1"/>
  <c r="U29" i="1" s="1"/>
  <c r="U120" i="1" a="1"/>
  <c r="U120" i="1" s="1"/>
  <c r="R120" i="1" s="1"/>
  <c r="U7" i="1" a="1"/>
  <c r="U7" i="1" s="1"/>
  <c r="T89" i="1"/>
  <c r="T59" i="1"/>
  <c r="S59" i="1"/>
  <c r="S56" i="1"/>
  <c r="T56" i="1"/>
  <c r="S93" i="1"/>
  <c r="S57" i="1"/>
  <c r="S58" i="1"/>
  <c r="U2" i="1" a="1"/>
  <c r="U2" i="1" s="1"/>
  <c r="L38" i="1"/>
  <c r="O38" i="1" s="1"/>
  <c r="O14" i="1"/>
  <c r="O19" i="1"/>
  <c r="O23" i="1"/>
  <c r="O18" i="1"/>
  <c r="O13" i="1"/>
  <c r="O22" i="1"/>
  <c r="O12" i="1"/>
  <c r="O11" i="1"/>
  <c r="O2" i="1"/>
  <c r="O9" i="1"/>
  <c r="X121" i="1" l="1"/>
  <c r="R121" i="1" s="1"/>
  <c r="X124" i="1"/>
  <c r="R124" i="1" s="1"/>
  <c r="S124" i="1" s="1"/>
  <c r="X122" i="1"/>
  <c r="R122" i="1" s="1"/>
  <c r="X126" i="1"/>
  <c r="R126" i="1" s="1"/>
  <c r="R76" i="1"/>
  <c r="T76" i="1" s="1"/>
  <c r="R85" i="1"/>
  <c r="S85" i="1" s="1"/>
  <c r="R66" i="1"/>
  <c r="R95" i="1"/>
  <c r="R101" i="1"/>
  <c r="S101" i="1" s="1"/>
  <c r="R94" i="1"/>
  <c r="T94" i="1" s="1"/>
  <c r="T106" i="1"/>
  <c r="R96" i="1"/>
  <c r="R104" i="1"/>
  <c r="T104" i="1" s="1"/>
  <c r="R71" i="1"/>
  <c r="S71" i="1" s="1"/>
  <c r="S109" i="1"/>
  <c r="R70" i="1"/>
  <c r="S70" i="1" s="1"/>
  <c r="R72" i="1"/>
  <c r="S72" i="1" s="1"/>
  <c r="R103" i="1"/>
  <c r="T103" i="1" s="1"/>
  <c r="S105" i="1"/>
  <c r="R55" i="1"/>
  <c r="T55" i="1" s="1"/>
  <c r="R97" i="1"/>
  <c r="T97" i="1" s="1"/>
  <c r="R102" i="1"/>
  <c r="T102" i="1" s="1"/>
  <c r="R107" i="1"/>
  <c r="T107" i="1" s="1"/>
  <c r="S108" i="1"/>
  <c r="T108" i="1"/>
  <c r="X88" i="1"/>
  <c r="R88" i="1" s="1"/>
  <c r="X65" i="1"/>
  <c r="R65" i="1" s="1"/>
  <c r="X81" i="1"/>
  <c r="R81" i="1" s="1"/>
  <c r="X77" i="1"/>
  <c r="R77" i="1" s="1"/>
  <c r="X84" i="1"/>
  <c r="R84" i="1" s="1"/>
  <c r="X91" i="1"/>
  <c r="R91" i="1" s="1"/>
  <c r="X80" i="1"/>
  <c r="R80" i="1" s="1"/>
  <c r="T109" i="1"/>
  <c r="X64" i="1"/>
  <c r="R64" i="1" s="1"/>
  <c r="X86" i="1"/>
  <c r="R86" i="1" s="1"/>
  <c r="X83" i="1"/>
  <c r="R83" i="1" s="1"/>
  <c r="X49" i="1"/>
  <c r="R49" i="1" s="1"/>
  <c r="X87" i="1"/>
  <c r="R87" i="1" s="1"/>
  <c r="X90" i="1"/>
  <c r="R90" i="1" s="1"/>
  <c r="T54" i="1"/>
  <c r="X42" i="1"/>
  <c r="R42" i="1" s="1"/>
  <c r="AC89" i="11"/>
  <c r="AD89" i="11"/>
  <c r="AD3" i="11"/>
  <c r="AL3" i="11"/>
  <c r="AH31" i="11"/>
  <c r="AB31" i="11" s="1"/>
  <c r="AC31" i="11" s="1"/>
  <c r="X45" i="1"/>
  <c r="R45" i="1" s="1"/>
  <c r="AH21" i="11"/>
  <c r="AB21" i="11" s="1"/>
  <c r="AC21" i="11" s="1"/>
  <c r="AC3" i="11"/>
  <c r="X44" i="1"/>
  <c r="R44" i="1" s="1"/>
  <c r="AH25" i="11"/>
  <c r="AB25" i="11" s="1"/>
  <c r="AD25" i="11" s="1"/>
  <c r="AH27" i="11"/>
  <c r="AB27" i="11" s="1"/>
  <c r="AD27" i="11" s="1"/>
  <c r="AC83" i="11"/>
  <c r="AD83" i="11"/>
  <c r="X47" i="1"/>
  <c r="R47" i="1" s="1"/>
  <c r="X46" i="1"/>
  <c r="R46" i="1" s="1"/>
  <c r="AH71" i="11"/>
  <c r="AB71" i="11" s="1"/>
  <c r="AC71" i="11" s="1"/>
  <c r="AD84" i="11"/>
  <c r="AC84" i="11"/>
  <c r="AD45" i="11"/>
  <c r="AC45" i="11"/>
  <c r="AD56" i="11"/>
  <c r="AC56" i="11"/>
  <c r="X48" i="1"/>
  <c r="R48" i="1" s="1"/>
  <c r="AH32" i="11"/>
  <c r="AB32" i="11" s="1"/>
  <c r="AK32" i="11" s="1"/>
  <c r="AD54" i="11"/>
  <c r="AC54" i="11"/>
  <c r="AH72" i="11"/>
  <c r="AB72" i="11" s="1"/>
  <c r="AC72" i="11" s="1"/>
  <c r="AD47" i="11"/>
  <c r="AC47" i="11"/>
  <c r="AH19" i="11"/>
  <c r="AB19" i="11" s="1"/>
  <c r="AD19" i="11" s="1"/>
  <c r="X41" i="1"/>
  <c r="R41" i="1" s="1"/>
  <c r="AC57" i="11"/>
  <c r="AD57" i="11"/>
  <c r="AD55" i="11"/>
  <c r="AC55" i="11"/>
  <c r="AD44" i="11"/>
  <c r="AC44" i="11"/>
  <c r="X40" i="1"/>
  <c r="R40" i="1" s="1"/>
  <c r="X43" i="1"/>
  <c r="R43" i="1" s="1"/>
  <c r="AH73" i="11"/>
  <c r="AB73" i="11" s="1"/>
  <c r="AC73" i="11" s="1"/>
  <c r="AD46" i="11"/>
  <c r="AC46" i="11"/>
  <c r="AH34" i="11"/>
  <c r="AB34" i="11" s="1"/>
  <c r="AD34" i="11" s="1"/>
  <c r="S106" i="1"/>
  <c r="O5" i="1"/>
  <c r="O3" i="1"/>
  <c r="O4" i="1"/>
  <c r="T105" i="1"/>
  <c r="AH4" i="11"/>
  <c r="AB4" i="11" s="1"/>
  <c r="AK4" i="11" s="1"/>
  <c r="AH10" i="11"/>
  <c r="AB10" i="11" s="1"/>
  <c r="AC10" i="11" s="1"/>
  <c r="AH6" i="11"/>
  <c r="AB6" i="11" s="1"/>
  <c r="AC6" i="11" s="1"/>
  <c r="AH33" i="11"/>
  <c r="AB33" i="11" s="1"/>
  <c r="AK33" i="11" s="1"/>
  <c r="AH9" i="11"/>
  <c r="AB9" i="11" s="1"/>
  <c r="AC9" i="11" s="1"/>
  <c r="AH68" i="11"/>
  <c r="AB68" i="11" s="1"/>
  <c r="X50" i="1"/>
  <c r="R50" i="1" s="1"/>
  <c r="AC78" i="11"/>
  <c r="AD78" i="11"/>
  <c r="AD70" i="11"/>
  <c r="AC70" i="11"/>
  <c r="AD95" i="11"/>
  <c r="AC95" i="11"/>
  <c r="AD69" i="11"/>
  <c r="AC69" i="11"/>
  <c r="AC77" i="11"/>
  <c r="AD77" i="11"/>
  <c r="AH66" i="11"/>
  <c r="AB66" i="11" s="1"/>
  <c r="X82" i="1"/>
  <c r="R82" i="1" s="1"/>
  <c r="AC105" i="11"/>
  <c r="AD105" i="11"/>
  <c r="AK28" i="11"/>
  <c r="AD28" i="11"/>
  <c r="AC28" i="11"/>
  <c r="AD59" i="11"/>
  <c r="AC59" i="11"/>
  <c r="AD87" i="11"/>
  <c r="AC87" i="11"/>
  <c r="AC52" i="11"/>
  <c r="AD52" i="11"/>
  <c r="AD64" i="11"/>
  <c r="AC64" i="11"/>
  <c r="X100" i="1"/>
  <c r="R100" i="1" s="1"/>
  <c r="AC22" i="11"/>
  <c r="AK22" i="11"/>
  <c r="AD22" i="11"/>
  <c r="AK5" i="11"/>
  <c r="AD5" i="11"/>
  <c r="AC5" i="11"/>
  <c r="AD39" i="11"/>
  <c r="AC39" i="11"/>
  <c r="AC50" i="11"/>
  <c r="AD50" i="11"/>
  <c r="O10" i="1"/>
  <c r="AC117" i="11"/>
  <c r="AD117" i="11"/>
  <c r="AC61" i="11"/>
  <c r="AD61" i="11"/>
  <c r="AH92" i="11"/>
  <c r="AB92" i="11" s="1"/>
  <c r="X92" i="1"/>
  <c r="R92" i="1" s="1"/>
  <c r="AC58" i="11"/>
  <c r="AD58" i="11"/>
  <c r="AD65" i="11"/>
  <c r="AC65" i="11"/>
  <c r="AC103" i="11"/>
  <c r="AD103" i="11"/>
  <c r="AK18" i="11"/>
  <c r="AC18" i="11"/>
  <c r="AD18" i="11"/>
  <c r="AD88" i="11"/>
  <c r="AC88" i="11"/>
  <c r="O7" i="1"/>
  <c r="AD75" i="11"/>
  <c r="AC75" i="11"/>
  <c r="AD16" i="11"/>
  <c r="AC16" i="11"/>
  <c r="AK16" i="11"/>
  <c r="AD20" i="11"/>
  <c r="AK20" i="11"/>
  <c r="AC20" i="11"/>
  <c r="AD13" i="11"/>
  <c r="AC13" i="11"/>
  <c r="AK13" i="11"/>
  <c r="AD49" i="11"/>
  <c r="AC49" i="11"/>
  <c r="AD15" i="11"/>
  <c r="AC15" i="11"/>
  <c r="AK15" i="11"/>
  <c r="AH7" i="11"/>
  <c r="AB7" i="11" s="1"/>
  <c r="AH2" i="11"/>
  <c r="AB2" i="11" s="1"/>
  <c r="AC79" i="11"/>
  <c r="AD79" i="11"/>
  <c r="AC81" i="11"/>
  <c r="AD81" i="11"/>
  <c r="AH35" i="11"/>
  <c r="AB35" i="11" s="1"/>
  <c r="X98" i="1"/>
  <c r="R98" i="1" s="1"/>
  <c r="AD51" i="11"/>
  <c r="AC51" i="11"/>
  <c r="AH11" i="11"/>
  <c r="AB11" i="11" s="1"/>
  <c r="X79" i="1"/>
  <c r="R79" i="1" s="1"/>
  <c r="AD67" i="11"/>
  <c r="AC67" i="11"/>
  <c r="AD63" i="11"/>
  <c r="AC63" i="11"/>
  <c r="AH36" i="11"/>
  <c r="AB36" i="11" s="1"/>
  <c r="AK26" i="11"/>
  <c r="AD26" i="11"/>
  <c r="AC26" i="11"/>
  <c r="AC116" i="11"/>
  <c r="AD116" i="11"/>
  <c r="AD76" i="11"/>
  <c r="AC76" i="11"/>
  <c r="X99" i="1"/>
  <c r="R99" i="1" s="1"/>
  <c r="AD123" i="11"/>
  <c r="AC123" i="11"/>
  <c r="AD90" i="11"/>
  <c r="AC90" i="11"/>
  <c r="AH74" i="11"/>
  <c r="AB74" i="11" s="1"/>
  <c r="AC38" i="11"/>
  <c r="AD38" i="11"/>
  <c r="AH23" i="11"/>
  <c r="AB23" i="11" s="1"/>
  <c r="AD120" i="11"/>
  <c r="AC120" i="11"/>
  <c r="AC53" i="11"/>
  <c r="AD53" i="11"/>
  <c r="AH14" i="11"/>
  <c r="AB14" i="11" s="1"/>
  <c r="X78" i="1"/>
  <c r="R78" i="1" s="1"/>
  <c r="AC62" i="11"/>
  <c r="AD62" i="11"/>
  <c r="AH8" i="11"/>
  <c r="AB8" i="11" s="1"/>
  <c r="AC80" i="11"/>
  <c r="AD80" i="11"/>
  <c r="AD29" i="11"/>
  <c r="AC29" i="11"/>
  <c r="AK29" i="11"/>
  <c r="AC60" i="11"/>
  <c r="AD60" i="11"/>
  <c r="AC37" i="11"/>
  <c r="AD37" i="11"/>
  <c r="AC48" i="11"/>
  <c r="AD48" i="11"/>
  <c r="AC104" i="11"/>
  <c r="AD104" i="11"/>
  <c r="AH30" i="11"/>
  <c r="AB30" i="11" s="1"/>
  <c r="AK24" i="11"/>
  <c r="AC24" i="11"/>
  <c r="AD24" i="11"/>
  <c r="X28" i="1"/>
  <c r="R28" i="1" s="1"/>
  <c r="X36" i="1"/>
  <c r="R36" i="1" s="1"/>
  <c r="X68" i="1"/>
  <c r="R68" i="1" s="1"/>
  <c r="X25" i="1"/>
  <c r="R25" i="1" s="1"/>
  <c r="X35" i="1"/>
  <c r="R35" i="1" s="1"/>
  <c r="X73" i="1"/>
  <c r="R73" i="1" s="1"/>
  <c r="X60" i="1"/>
  <c r="R60" i="1" s="1"/>
  <c r="X37" i="1"/>
  <c r="R37" i="1" s="1"/>
  <c r="X27" i="1"/>
  <c r="R27" i="1" s="1"/>
  <c r="X34" i="1"/>
  <c r="R34" i="1" s="1"/>
  <c r="X74" i="1"/>
  <c r="R74" i="1" s="1"/>
  <c r="X29" i="1"/>
  <c r="R29" i="1" s="1"/>
  <c r="X23" i="1"/>
  <c r="R23" i="1" s="1"/>
  <c r="X14" i="1"/>
  <c r="R14" i="1" s="1"/>
  <c r="X75" i="1"/>
  <c r="R75" i="1" s="1"/>
  <c r="X67" i="1"/>
  <c r="R67" i="1" s="1"/>
  <c r="X69" i="1"/>
  <c r="R69" i="1" s="1"/>
  <c r="X19" i="1"/>
  <c r="R19" i="1" s="1"/>
  <c r="X38" i="1"/>
  <c r="R38" i="1" s="1"/>
  <c r="X9" i="1"/>
  <c r="R9" i="1" s="1"/>
  <c r="X26" i="1"/>
  <c r="R26" i="1" s="1"/>
  <c r="X6" i="1"/>
  <c r="R6" i="1" s="1"/>
  <c r="X13" i="1"/>
  <c r="R13" i="1" s="1"/>
  <c r="X11" i="1"/>
  <c r="R11" i="1" s="1"/>
  <c r="X17" i="1"/>
  <c r="R17" i="1" s="1"/>
  <c r="X12" i="1"/>
  <c r="R12" i="1" s="1"/>
  <c r="X8" i="1"/>
  <c r="R8" i="1" s="1"/>
  <c r="X16" i="1"/>
  <c r="R16" i="1" s="1"/>
  <c r="X18" i="1"/>
  <c r="R18" i="1" s="1"/>
  <c r="X22" i="1"/>
  <c r="R22" i="1" s="1"/>
  <c r="X15" i="1"/>
  <c r="R15" i="1" s="1"/>
  <c r="X24" i="1"/>
  <c r="R24" i="1" s="1"/>
  <c r="X20" i="1"/>
  <c r="R20" i="1" s="1"/>
  <c r="X2" i="1"/>
  <c r="R2" i="1" s="1"/>
  <c r="S126" i="1" l="1"/>
  <c r="T126" i="1"/>
  <c r="T121" i="1"/>
  <c r="S121" i="1"/>
  <c r="T122" i="1"/>
  <c r="S122" i="1"/>
  <c r="T124" i="1"/>
  <c r="S102" i="1"/>
  <c r="T101" i="1"/>
  <c r="S103" i="1"/>
  <c r="S64" i="1"/>
  <c r="S80" i="1"/>
  <c r="T84" i="1"/>
  <c r="S107" i="1"/>
  <c r="S83" i="1"/>
  <c r="S81" i="1"/>
  <c r="AK31" i="11"/>
  <c r="AC19" i="11"/>
  <c r="AK19" i="11"/>
  <c r="AD71" i="11"/>
  <c r="AD31" i="11"/>
  <c r="AD73" i="11"/>
  <c r="AC34" i="11"/>
  <c r="S104" i="1"/>
  <c r="T85" i="1"/>
  <c r="X3" i="1"/>
  <c r="R3" i="1" s="1"/>
  <c r="T82" i="1"/>
  <c r="S43" i="1"/>
  <c r="S46" i="1"/>
  <c r="T40" i="1"/>
  <c r="T83" i="1"/>
  <c r="X4" i="1"/>
  <c r="R4" i="1" s="1"/>
  <c r="S73" i="1"/>
  <c r="S55" i="1"/>
  <c r="T37" i="1"/>
  <c r="X5" i="1"/>
  <c r="R5" i="1" s="1"/>
  <c r="S60" i="1"/>
  <c r="S35" i="1"/>
  <c r="S84" i="1"/>
  <c r="S54" i="1"/>
  <c r="X10" i="1"/>
  <c r="T45" i="1"/>
  <c r="T77" i="1"/>
  <c r="AK21" i="11"/>
  <c r="AD21" i="11"/>
  <c r="AD33" i="11"/>
  <c r="AK25" i="11"/>
  <c r="AK27" i="11"/>
  <c r="AC25" i="11"/>
  <c r="AC27" i="11"/>
  <c r="AD32" i="11"/>
  <c r="AC32" i="11"/>
  <c r="AK34" i="11"/>
  <c r="AD72" i="11"/>
  <c r="AC33" i="11"/>
  <c r="AK6" i="11"/>
  <c r="AD6" i="11"/>
  <c r="T80" i="1"/>
  <c r="AD9" i="11"/>
  <c r="AC4" i="11"/>
  <c r="AK10" i="11"/>
  <c r="AD10" i="11"/>
  <c r="AK9" i="11"/>
  <c r="AD4" i="11"/>
  <c r="S82" i="1"/>
  <c r="T81" i="1"/>
  <c r="AK30" i="11"/>
  <c r="AC30" i="11"/>
  <c r="AD30" i="11"/>
  <c r="T98" i="1"/>
  <c r="S98" i="1"/>
  <c r="T92" i="1"/>
  <c r="S92" i="1"/>
  <c r="T79" i="1"/>
  <c r="S79" i="1"/>
  <c r="S100" i="1"/>
  <c r="T100" i="1"/>
  <c r="AC2" i="11"/>
  <c r="AK2" i="11"/>
  <c r="AD2" i="11"/>
  <c r="AC11" i="11"/>
  <c r="AD11" i="11"/>
  <c r="AK11" i="11"/>
  <c r="S78" i="1"/>
  <c r="T78" i="1"/>
  <c r="AD68" i="11"/>
  <c r="AC68" i="11"/>
  <c r="AC8" i="11"/>
  <c r="AK8" i="11"/>
  <c r="AD8" i="11"/>
  <c r="AD23" i="11"/>
  <c r="AC23" i="11"/>
  <c r="AK23" i="11"/>
  <c r="AC35" i="11"/>
  <c r="AD35" i="11"/>
  <c r="AK14" i="11"/>
  <c r="AC14" i="11"/>
  <c r="AD14" i="11"/>
  <c r="S99" i="1"/>
  <c r="T99" i="1"/>
  <c r="AD92" i="11"/>
  <c r="AC92" i="11"/>
  <c r="S50" i="1"/>
  <c r="T50" i="1"/>
  <c r="AC74" i="11"/>
  <c r="AD74" i="11"/>
  <c r="AC66" i="11"/>
  <c r="AD66" i="11"/>
  <c r="X7" i="1"/>
  <c r="R7" i="1" s="1"/>
  <c r="AK7" i="11"/>
  <c r="AC7" i="11"/>
  <c r="AD7" i="11"/>
  <c r="AK36" i="11"/>
  <c r="AD36" i="11"/>
  <c r="AC36" i="11"/>
  <c r="T11" i="1"/>
  <c r="S11" i="1"/>
  <c r="S27" i="1"/>
  <c r="T27" i="1"/>
  <c r="T71" i="1"/>
  <c r="T87" i="1"/>
  <c r="S87" i="1"/>
  <c r="T35" i="1"/>
  <c r="T72" i="1"/>
  <c r="T43" i="1"/>
  <c r="T64" i="1"/>
  <c r="T70" i="1"/>
  <c r="T41" i="1"/>
  <c r="S41" i="1"/>
  <c r="S28" i="1"/>
  <c r="T28" i="1"/>
  <c r="S37" i="1"/>
  <c r="T73" i="1"/>
  <c r="S40" i="1"/>
  <c r="S45" i="1"/>
  <c r="T34" i="1"/>
  <c r="S34" i="1"/>
  <c r="S29" i="1"/>
  <c r="T29" i="1"/>
  <c r="S48" i="1"/>
  <c r="T48" i="1"/>
  <c r="S44" i="1"/>
  <c r="T44" i="1"/>
  <c r="S90" i="1"/>
  <c r="T90" i="1"/>
  <c r="S91" i="1"/>
  <c r="T91" i="1"/>
  <c r="T96" i="1"/>
  <c r="S96" i="1"/>
  <c r="T88" i="1"/>
  <c r="S88" i="1"/>
  <c r="T74" i="1"/>
  <c r="S74" i="1"/>
  <c r="T25" i="1"/>
  <c r="S25" i="1"/>
  <c r="T36" i="1"/>
  <c r="S36" i="1"/>
  <c r="T65" i="1"/>
  <c r="S65" i="1"/>
  <c r="S66" i="1"/>
  <c r="T66" i="1"/>
  <c r="T86" i="1"/>
  <c r="S86" i="1"/>
  <c r="S47" i="1"/>
  <c r="T47" i="1"/>
  <c r="S49" i="1"/>
  <c r="T49" i="1"/>
  <c r="T68" i="1"/>
  <c r="S68" i="1"/>
  <c r="T23" i="1"/>
  <c r="S76" i="1"/>
  <c r="S24" i="1"/>
  <c r="T22" i="1"/>
  <c r="S97" i="1"/>
  <c r="T46" i="1"/>
  <c r="T13" i="1"/>
  <c r="T60" i="1"/>
  <c r="S15" i="1"/>
  <c r="S94" i="1"/>
  <c r="S20" i="1"/>
  <c r="T16" i="1"/>
  <c r="T9" i="1"/>
  <c r="S26" i="1"/>
  <c r="S38" i="1"/>
  <c r="T8" i="1"/>
  <c r="T19" i="1"/>
  <c r="S39" i="1"/>
  <c r="S17" i="1"/>
  <c r="S14" i="1"/>
  <c r="S23" i="1"/>
  <c r="T14" i="1"/>
  <c r="T42" i="1"/>
  <c r="S42" i="1"/>
  <c r="T75" i="1"/>
  <c r="S75" i="1"/>
  <c r="T95" i="1"/>
  <c r="S95" i="1"/>
  <c r="S67" i="1"/>
  <c r="T67" i="1"/>
  <c r="S19" i="1"/>
  <c r="T69" i="1"/>
  <c r="S69" i="1"/>
  <c r="T38" i="1"/>
  <c r="S9" i="1"/>
  <c r="S13" i="1"/>
  <c r="T26" i="1"/>
  <c r="S22" i="1"/>
  <c r="S8" i="1"/>
  <c r="T18" i="1"/>
  <c r="S12" i="1"/>
  <c r="T12" i="1"/>
  <c r="S18" i="1"/>
  <c r="S16" i="1"/>
  <c r="T24" i="1"/>
  <c r="T20" i="1"/>
  <c r="R10" i="1" l="1"/>
  <c r="S10" i="1" s="1"/>
  <c r="S77" i="1"/>
  <c r="S4" i="1"/>
  <c r="T4" i="1"/>
  <c r="T7" i="1"/>
  <c r="S7" i="1"/>
  <c r="T3" i="1"/>
  <c r="T17" i="1"/>
  <c r="T6" i="1"/>
  <c r="T15" i="1"/>
  <c r="S6" i="1"/>
  <c r="S3" i="1"/>
  <c r="T39" i="1"/>
  <c r="T5" i="1"/>
  <c r="S5" i="1"/>
  <c r="T2" i="1"/>
  <c r="S2" i="1"/>
  <c r="T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<sst xmlns="http://schemas.openxmlformats.org/spreadsheetml/2006/main" count="1676" uniqueCount="709">
  <si>
    <t xml:space="preserve">Ürün Kodu </t>
  </si>
  <si>
    <t>Ürün Barkodu</t>
  </si>
  <si>
    <t>Ürün Modeli</t>
  </si>
  <si>
    <t>Ürün Adı</t>
  </si>
  <si>
    <t>Ürün Kategorisi</t>
  </si>
  <si>
    <t>Desi</t>
  </si>
  <si>
    <t>KDV Dahil Maliyet</t>
  </si>
  <si>
    <t>KDV Hariç Maliyet</t>
  </si>
  <si>
    <t>Amblaj</t>
  </si>
  <si>
    <t>Sabit Maliyet</t>
  </si>
  <si>
    <t>KDV Dahil Nihai Maliyet</t>
  </si>
  <si>
    <t>Satış Fiyatı</t>
  </si>
  <si>
    <t>Komisyon</t>
  </si>
  <si>
    <t>Kar Tutarı</t>
  </si>
  <si>
    <t>Kar Marjı</t>
  </si>
  <si>
    <t>Kar Oranı</t>
  </si>
  <si>
    <t>Kargo</t>
  </si>
  <si>
    <t>Hizmet Bedeli</t>
  </si>
  <si>
    <t>Ödenecek KDV Fark</t>
  </si>
  <si>
    <t>Aylık Satış Hedef (ad)</t>
  </si>
  <si>
    <t>Total Kar</t>
  </si>
  <si>
    <t>Total Satis</t>
  </si>
  <si>
    <t>QUADRA</t>
  </si>
  <si>
    <t>Depolama Düzenleme</t>
  </si>
  <si>
    <t>BELLA</t>
  </si>
  <si>
    <t>CORNER</t>
  </si>
  <si>
    <t>CORNER 2'li Üçgen Organizer Beyaz</t>
  </si>
  <si>
    <t>CORNER 2'li Üçgen Organizer Siyah</t>
  </si>
  <si>
    <t>CORNER 2'li Üçgen Organizer Pembe</t>
  </si>
  <si>
    <t>CORNER 2'li Üçgen Organizer Beyaz - Pembe</t>
  </si>
  <si>
    <t>CORNER 2'li Üçgen Organizer Beyaz - Siyah</t>
  </si>
  <si>
    <t>CORNER 2'li Üçgen Organizer Siyah - Pembe</t>
  </si>
  <si>
    <t>CORNER 4'lü Üçgen Organizer Beyaz - Gri - Siyah - Pembe</t>
  </si>
  <si>
    <t>5`li Dis Fircasi Saklama Kutusu</t>
  </si>
  <si>
    <t>10`lu Dis Fircasi Saklama Kutusu</t>
  </si>
  <si>
    <t>Luna Organizer 7 Bolmeli Yesil</t>
  </si>
  <si>
    <t>Luna Organizer 7 Bolmeli Pembe</t>
  </si>
  <si>
    <t>2`li Luna Organizer 7 Bolmeli Pembe</t>
  </si>
  <si>
    <t>2`li Luna Organizer 7 Bolmeli Yesil</t>
  </si>
  <si>
    <t>2`li Luna Organizer 7 Bolmeli Pembe - Yesil</t>
  </si>
  <si>
    <t>Kristal Boncuk Surahi</t>
  </si>
  <si>
    <t>01</t>
  </si>
  <si>
    <t>Beyaz</t>
  </si>
  <si>
    <t>Kutu</t>
  </si>
  <si>
    <t>Pat Pat</t>
  </si>
  <si>
    <t>Kargo Poşeti</t>
  </si>
  <si>
    <t>Hediye</t>
  </si>
  <si>
    <t>Toplam</t>
  </si>
  <si>
    <t>Kategori</t>
  </si>
  <si>
    <t>Trendyol Komisyon</t>
  </si>
  <si>
    <t>02</t>
  </si>
  <si>
    <t>Siyah</t>
  </si>
  <si>
    <t>03</t>
  </si>
  <si>
    <t>Pembe</t>
  </si>
  <si>
    <t>04</t>
  </si>
  <si>
    <t>Yeşil</t>
  </si>
  <si>
    <t>Banyo Askısı</t>
  </si>
  <si>
    <t>05</t>
  </si>
  <si>
    <t>Antrasit</t>
  </si>
  <si>
    <t>Banyo Düzenleyici</t>
  </si>
  <si>
    <t>06</t>
  </si>
  <si>
    <t>Gümüş</t>
  </si>
  <si>
    <t>Banyo Setleri</t>
  </si>
  <si>
    <t>07</t>
  </si>
  <si>
    <t>Gold</t>
  </si>
  <si>
    <t>08</t>
  </si>
  <si>
    <t>Bakır</t>
  </si>
  <si>
    <t>09</t>
  </si>
  <si>
    <t>Kırmızı</t>
  </si>
  <si>
    <t>Makyaj &amp; Takı Organizeri</t>
  </si>
  <si>
    <t>10</t>
  </si>
  <si>
    <t>Şeffaf</t>
  </si>
  <si>
    <t>Peçetelik</t>
  </si>
  <si>
    <t>11</t>
  </si>
  <si>
    <t>Mavi</t>
  </si>
  <si>
    <t>Sebzelik</t>
  </si>
  <si>
    <t>12</t>
  </si>
  <si>
    <t>Mürdün</t>
  </si>
  <si>
    <t>13</t>
  </si>
  <si>
    <t>Kahverengi</t>
  </si>
  <si>
    <t>Şamdan &amp; Mumluk</t>
  </si>
  <si>
    <t>14</t>
  </si>
  <si>
    <t>Turkuaz</t>
  </si>
  <si>
    <t>15</t>
  </si>
  <si>
    <t>Bronz</t>
  </si>
  <si>
    <t>16</t>
  </si>
  <si>
    <t>Eflatun</t>
  </si>
  <si>
    <t>Tuvalet Kağıtlığı</t>
  </si>
  <si>
    <t>17</t>
  </si>
  <si>
    <t>Gri</t>
  </si>
  <si>
    <t>18</t>
  </si>
  <si>
    <t>Turuncu</t>
  </si>
  <si>
    <t>Dekoratif Obje Biblo</t>
  </si>
  <si>
    <t>19</t>
  </si>
  <si>
    <t>İnci</t>
  </si>
  <si>
    <t>Supla</t>
  </si>
  <si>
    <t>20</t>
  </si>
  <si>
    <t>Platin</t>
  </si>
  <si>
    <t>Lambader</t>
  </si>
  <si>
    <t>21</t>
  </si>
  <si>
    <t>Eskitme</t>
  </si>
  <si>
    <t>Avize</t>
  </si>
  <si>
    <t>22</t>
  </si>
  <si>
    <t>Sedef</t>
  </si>
  <si>
    <t>23</t>
  </si>
  <si>
    <t>Bej</t>
  </si>
  <si>
    <t>24</t>
  </si>
  <si>
    <t>Krem</t>
  </si>
  <si>
    <t>25</t>
  </si>
  <si>
    <t>Lacivert</t>
  </si>
  <si>
    <t>26</t>
  </si>
  <si>
    <t>Mor</t>
  </si>
  <si>
    <t>Paket Tutarları</t>
  </si>
  <si>
    <t>KDV Hariç</t>
  </si>
  <si>
    <t>KDV Dahil</t>
  </si>
  <si>
    <t>Komisyon Bedeli</t>
  </si>
  <si>
    <t>PL10001</t>
  </si>
  <si>
    <t>PL10002</t>
  </si>
  <si>
    <t>PL10003</t>
  </si>
  <si>
    <t>PL10004</t>
  </si>
  <si>
    <t>PL10005</t>
  </si>
  <si>
    <t>PL10006</t>
  </si>
  <si>
    <t>PL10007</t>
  </si>
  <si>
    <t>PL10009</t>
  </si>
  <si>
    <t>PL10010</t>
  </si>
  <si>
    <t>PL10011</t>
  </si>
  <si>
    <t>PL10012</t>
  </si>
  <si>
    <t>PL10013</t>
  </si>
  <si>
    <t>PL10014</t>
  </si>
  <si>
    <t>PL10015</t>
  </si>
  <si>
    <t>PL10016</t>
  </si>
  <si>
    <t>PL10017</t>
  </si>
  <si>
    <t>PL10018</t>
  </si>
  <si>
    <t>PL10019</t>
  </si>
  <si>
    <t>PL10020</t>
  </si>
  <si>
    <t>PL10021</t>
  </si>
  <si>
    <t>PL10022</t>
  </si>
  <si>
    <t>PL10023</t>
  </si>
  <si>
    <t>PL10024</t>
  </si>
  <si>
    <t>PL10025</t>
  </si>
  <si>
    <t>PL10026</t>
  </si>
  <si>
    <t>PL10027</t>
  </si>
  <si>
    <t>PL10028</t>
  </si>
  <si>
    <t>PL10029</t>
  </si>
  <si>
    <t>PL10030</t>
  </si>
  <si>
    <t>PL10031</t>
  </si>
  <si>
    <t>PL10032</t>
  </si>
  <si>
    <t>PL10033</t>
  </si>
  <si>
    <t>PL10034</t>
  </si>
  <si>
    <t>PL10035</t>
  </si>
  <si>
    <t>PL10036</t>
  </si>
  <si>
    <t>PL10037</t>
  </si>
  <si>
    <t>PL10038</t>
  </si>
  <si>
    <t>PL10039</t>
  </si>
  <si>
    <t>PL10040</t>
  </si>
  <si>
    <t>PL10041</t>
  </si>
  <si>
    <t>PL10042</t>
  </si>
  <si>
    <t>PL10043</t>
  </si>
  <si>
    <t>PL10044</t>
  </si>
  <si>
    <t>PL10045</t>
  </si>
  <si>
    <t>PL10046</t>
  </si>
  <si>
    <t>PL10047</t>
  </si>
  <si>
    <t>PL10048</t>
  </si>
  <si>
    <t>PL10049</t>
  </si>
  <si>
    <t>PL10050</t>
  </si>
  <si>
    <t>PL10051</t>
  </si>
  <si>
    <t>PL10052</t>
  </si>
  <si>
    <t>PL50001</t>
  </si>
  <si>
    <t>QUADRA-SET-2LI</t>
  </si>
  <si>
    <t>QUADRA 2'li 4 Katlı Döner Takı Organizeri Beyaz</t>
  </si>
  <si>
    <t>PL50002</t>
  </si>
  <si>
    <t>BELLA-SET-2LI</t>
  </si>
  <si>
    <t>BELLA 2'li 4 Bölmeli Organizer Beyaz-Kahverengi</t>
  </si>
  <si>
    <t>PL50003</t>
  </si>
  <si>
    <t>PL50005</t>
  </si>
  <si>
    <t>CORNER-SET-2LI</t>
  </si>
  <si>
    <t>PL50006</t>
  </si>
  <si>
    <t>PL50007</t>
  </si>
  <si>
    <t>PL50008</t>
  </si>
  <si>
    <t>PL50009</t>
  </si>
  <si>
    <t>PL50010</t>
  </si>
  <si>
    <t>PL50011</t>
  </si>
  <si>
    <t>PL50012</t>
  </si>
  <si>
    <t>PL10008</t>
  </si>
  <si>
    <t>CORNER-SET-4LU</t>
  </si>
  <si>
    <t>PL50013</t>
  </si>
  <si>
    <t>PL50014</t>
  </si>
  <si>
    <t>PL50015</t>
  </si>
  <si>
    <t>PL50016</t>
  </si>
  <si>
    <t>PL50017</t>
  </si>
  <si>
    <t>TAKI-KUTUSU</t>
  </si>
  <si>
    <t>PL50018</t>
  </si>
  <si>
    <t>ELEGANCE</t>
  </si>
  <si>
    <t>PL50019</t>
  </si>
  <si>
    <t>ELEGANCE 2'li Çekmeceli Çok Amaçlı Organizer Kozmetik Parfüm Krem Takı Düzenleyici</t>
  </si>
  <si>
    <t>ELEGANCE-SET-2LI</t>
  </si>
  <si>
    <t>QUADRA 4 Katlı Döner Takı Organizeri Şık Takı Kutusu Düzenleyici - Beyaz</t>
  </si>
  <si>
    <t>ELEGANCE Çekmeceli Çok Amaçlı Organizer Kozmetik Parfüm Krem Takı Düzenleyici - Beyaz</t>
  </si>
  <si>
    <t>PL50020</t>
  </si>
  <si>
    <t>PL50021</t>
  </si>
  <si>
    <t>PL50022</t>
  </si>
  <si>
    <t>PL50023</t>
  </si>
  <si>
    <t>PL50024</t>
  </si>
  <si>
    <t>PL50025</t>
  </si>
  <si>
    <t>PL50026</t>
  </si>
  <si>
    <t>PL50027</t>
  </si>
  <si>
    <t>PL50028</t>
  </si>
  <si>
    <t>PL50029</t>
  </si>
  <si>
    <t>PL50030</t>
  </si>
  <si>
    <t xml:space="preserve">KDV Dahil </t>
  </si>
  <si>
    <t>Adet</t>
  </si>
  <si>
    <t>BELLA 4 Bölmeli Makyaj Organizeri Lüks Takı Organizeri - Beyaz</t>
  </si>
  <si>
    <t>BELLA 4 Bölmeli Makyaj Organizeri Lüks Takı Organizeri - Kahverengi</t>
  </si>
  <si>
    <t>CORNER Üçgen Makyaj Organizeri Masa Üstü Düzenleyici Organizer - Beyaz</t>
  </si>
  <si>
    <t>CORNER Üçgen Makyaj Organizeri Masa Üstü Düzenleyici Organizer - Siyah</t>
  </si>
  <si>
    <t>CORNER Üçgen Makyaj Organizeri Masa Üstü Düzenleyici Organizer - Pembe</t>
  </si>
  <si>
    <t>TAKI KUTUSU 15 Bölmeli Takı Kutusu Takı Düzenleyici - Şeffaf Siyah</t>
  </si>
  <si>
    <t>DIS-FIRCASI-KUTUSU</t>
  </si>
  <si>
    <t>DİŞ FIRÇASI SAKLAMA KUTUSU - Şeffaf</t>
  </si>
  <si>
    <t>ORİGAMİ Çekmece İçi Düzenleyici Küçük - Şeffaf</t>
  </si>
  <si>
    <t>ORİGAMİ Çekmece İçi Düzenleyici Orta - Şeffaf</t>
  </si>
  <si>
    <t>ORİGAMİ Çekmece İçi Düzenleyici Büyük - Şeffaf</t>
  </si>
  <si>
    <t>ORİGAMİ Çekmece İçi Düzenleyici XL - Şeffaf</t>
  </si>
  <si>
    <t>Ürün Kodu</t>
  </si>
  <si>
    <t>TOPLAM MALİYET</t>
  </si>
  <si>
    <t>PL50031</t>
  </si>
  <si>
    <t xml:space="preserve">FLOW </t>
  </si>
  <si>
    <t>Flow 2`li Cok Amacli Suzgec Meyve Sebze Pirinc Makarna Yikama Suzgeci - Beyaz Bej</t>
  </si>
  <si>
    <t>CORNER Üçgen Makyaj Organizeri Masa Üstü Düzenleyici Organizer - Kahverengi</t>
  </si>
  <si>
    <t xml:space="preserve">7 Bolmeli Makyaj Organizeri Cok Amacli Fanus Kapakli Duzenleyici Beyaz </t>
  </si>
  <si>
    <t xml:space="preserve">7 Bolmeli Makyaj Organizeri Cok Amacli Fanus Kapakli Duzenleyici Siyah </t>
  </si>
  <si>
    <t xml:space="preserve">7 Bolmeli Makyaj Organizeri Cok Amacli Fanus Kapakli Duzenleyici Pembe </t>
  </si>
  <si>
    <t>FANUS</t>
  </si>
  <si>
    <t>FIYAT</t>
  </si>
  <si>
    <t>YR10001</t>
  </si>
  <si>
    <t>YR10002</t>
  </si>
  <si>
    <t>YR10003</t>
  </si>
  <si>
    <t>YR10004</t>
  </si>
  <si>
    <t>Urun Kodu</t>
  </si>
  <si>
    <t>Urun Adi</t>
  </si>
  <si>
    <t>PL50004</t>
  </si>
  <si>
    <t>CORNER 2'li Üçgen Organizer Kahverengi</t>
  </si>
  <si>
    <t>Flow 2`li Cok Amacli Suzgec Meyve Sebze Pirinc Makarna Yikama Suzgeci - Beyaz Beyaz</t>
  </si>
  <si>
    <t>Nihale</t>
  </si>
  <si>
    <t>Nihale Siyah</t>
  </si>
  <si>
    <t>Nihale Gri</t>
  </si>
  <si>
    <t>Nihale Kirmizi</t>
  </si>
  <si>
    <t>PL50032</t>
  </si>
  <si>
    <t>PL50033</t>
  </si>
  <si>
    <t>PL50034</t>
  </si>
  <si>
    <t>PL50035</t>
  </si>
  <si>
    <t>PL50036</t>
  </si>
  <si>
    <t>PL50037</t>
  </si>
  <si>
    <t>PL50038</t>
  </si>
  <si>
    <t>PL50039</t>
  </si>
  <si>
    <t>PL50040</t>
  </si>
  <si>
    <t>PL50041</t>
  </si>
  <si>
    <t>PL50042</t>
  </si>
  <si>
    <t>PL50043</t>
  </si>
  <si>
    <t>PL50044</t>
  </si>
  <si>
    <t>PL50045</t>
  </si>
  <si>
    <t>PL50046</t>
  </si>
  <si>
    <t>PL50047</t>
  </si>
  <si>
    <t>PL50048</t>
  </si>
  <si>
    <t>PL50049</t>
  </si>
  <si>
    <t>PL50050</t>
  </si>
  <si>
    <t>PL50051</t>
  </si>
  <si>
    <t>PL50052</t>
  </si>
  <si>
    <t>PL50053</t>
  </si>
  <si>
    <t>PL50054</t>
  </si>
  <si>
    <t>Nihale 2`li Kirmizi</t>
  </si>
  <si>
    <t>Nihale 2`li Siyah</t>
  </si>
  <si>
    <t>Nihale 2`li Gri</t>
  </si>
  <si>
    <t>Nihale 2`li Siyah Kirmizi</t>
  </si>
  <si>
    <t>Nihale 2`li Siyah Gri</t>
  </si>
  <si>
    <t>Nihale 2`li Kirmizi Gri</t>
  </si>
  <si>
    <t>Nihale 3`lu Siyah</t>
  </si>
  <si>
    <t>Nihale 3`lu Kirmizi</t>
  </si>
  <si>
    <t>Nihale 3`lu Gri</t>
  </si>
  <si>
    <t>Nihale 3`lu Siyah Kirmizi Gri</t>
  </si>
  <si>
    <t>NIHALE</t>
  </si>
  <si>
    <t>FLOW-BEYAZ</t>
  </si>
  <si>
    <t>2`li 7 Bolmeli Makyaj Organizeri Cok Amacli Fanus Kapakli Duzenleyici Beyaz</t>
  </si>
  <si>
    <t>2`li 7 Bolmeli Makyaj Organizeri Cok Amacli Fanus Kapakli Duzenleyici Siyah</t>
  </si>
  <si>
    <t>2`li 7 Bolmeli Makyaj Organizeri Cok Amacli Fanus Kapakli Duzenleyici Pembe</t>
  </si>
  <si>
    <t>2`li 7 Bolmeli Makyaj Organizeri Cok Amacli Fanus Kapakli Duzenleyici Beyaz-Pembe</t>
  </si>
  <si>
    <t>2`li 7 Bolmeli Makyaj Organizeri Cok Amacli Fanus Kapakli Duzenleyici Beyaz-Siyah</t>
  </si>
  <si>
    <t>2`li 7 Bolmeli Makyaj Organizeri Cok Amacli Fanus Kapakli Duzenleyici Siyah-Pembe</t>
  </si>
  <si>
    <t>LUNA</t>
  </si>
  <si>
    <t>LUNA-SET-2LI</t>
  </si>
  <si>
    <t>FANUS-SET-2LI</t>
  </si>
  <si>
    <t>7 Bolmeli 2`li Makyaj Organizeri Cok Amacli Fanus Kapakli Duzenleyici Beyaz</t>
  </si>
  <si>
    <t>7 Bolmeli 2`li Makyaj Organizeri Cok Amacli Fanus Kapakli Duzenleyici Siyah</t>
  </si>
  <si>
    <t>7 Bolmeli 2`li Makyaj Organizeri Cok Amacli Fanus Kapakli Duzenleyici Pembe</t>
  </si>
  <si>
    <t>7 Bolmeli 2`li Makyaj Organizeri Cok Amacli Fanus Kapakli Duzenleyici Beyaz-Pembe</t>
  </si>
  <si>
    <t>7 Bolmeli 2`li Makyaj Organizeri Cok Amacli Fanus Kapakli Duzenleyici Beyaz-Siyah</t>
  </si>
  <si>
    <t>7 Bolmeli 2`li Makyaj Organizeri Cok Amacli Fanus Kapakli Duzenleyici Siyah-Pembe</t>
  </si>
  <si>
    <t>NIHALE-SET-2LI</t>
  </si>
  <si>
    <t>NIHALE-SET-3LU</t>
  </si>
  <si>
    <t>CORNER 2'li Üçgen Organizer Beyaz - Kahverengi</t>
  </si>
  <si>
    <t>CORNER 2'li Üçgen Organizer Kahverengi - Siyah</t>
  </si>
  <si>
    <t>CORNER 2'li Üçgen Organizer Kahverengi - Pembe</t>
  </si>
  <si>
    <t>Origami Cekmece Ici Duzenleyici Seffaf 6`li Kucuk</t>
  </si>
  <si>
    <t>Origami Cekmece Ici Duzenleyici Seffaf 6`li Orta</t>
  </si>
  <si>
    <t>Origami Cekmece Ici Duzenleyici Seffaf 6`li Buyuk</t>
  </si>
  <si>
    <t>Origami Cekmece Ici Duzenleyici Seffaf 6`li XL</t>
  </si>
  <si>
    <t>Origami Cekmece Ici Duzenleyici Seffaf 10`lu Kucuk</t>
  </si>
  <si>
    <t>Origami Cekmece Ici Duzenleyici Seffaf 10`lu Orta</t>
  </si>
  <si>
    <t>Origami Cekmece Ici Duzenleyici Seffaf 10`lu Buyuk</t>
  </si>
  <si>
    <t>Origami Cekmece Ici Duzenleyici Seffaf 10`lu XL</t>
  </si>
  <si>
    <t>PL50055</t>
  </si>
  <si>
    <t>PL50056</t>
  </si>
  <si>
    <t>PL50057</t>
  </si>
  <si>
    <t>PL50058</t>
  </si>
  <si>
    <t>Origami Cekmece Ici Duzenleyici Seffaf 4`lu K - O - B - XL</t>
  </si>
  <si>
    <t>PL50059</t>
  </si>
  <si>
    <t>Origami Cekmece Ici Duzenleyici Seffaf 6`li 2K - 1O - 2B - 1XL</t>
  </si>
  <si>
    <t>PL50060</t>
  </si>
  <si>
    <t>Origami Cekmece Ici Duzenleyici Seffaf 7`li 4K - 2B - 1XL</t>
  </si>
  <si>
    <t>PL50061</t>
  </si>
  <si>
    <t>Origami Cekmece Ici Duzenleyici Seffaf 9`lu 4K - 20 - 2B  - 1XL</t>
  </si>
  <si>
    <t>PL50062</t>
  </si>
  <si>
    <t>Origami Cekmece Ici Duzenleyici Seffaf 12`li 4K - 40 - 3B  - 1XL</t>
  </si>
  <si>
    <t>PL50063</t>
  </si>
  <si>
    <t>PL50064</t>
  </si>
  <si>
    <t>Origami Cekmece Ici Duzenleyici Seffaf 14`lu 6K - 50 - 2B  - 2XL</t>
  </si>
  <si>
    <t>PL50065</t>
  </si>
  <si>
    <t>Origami Cekmece Ici Duzenleyici Seffaf 18`li 5K - 80 - 4B  - 1XL</t>
  </si>
  <si>
    <t>PL50066</t>
  </si>
  <si>
    <t>PL50067</t>
  </si>
  <si>
    <t>Origami Cekmece Ici  Duzenleyici Seffaf 24`lu (12K-7O-3B-2XL)</t>
  </si>
  <si>
    <t>Origami Cekmece Ici Duzenleyici Seffaf 33`lu 10K - 100 - 8B  - 5XL</t>
  </si>
  <si>
    <t>Origami Cekmece Ici Duzenleyici Seffaf 44`lu 14K - 140 - 10B  - 6XL</t>
  </si>
  <si>
    <t>PL50068</t>
  </si>
  <si>
    <t>PL50069</t>
  </si>
  <si>
    <t>PL50070</t>
  </si>
  <si>
    <t>PL50071</t>
  </si>
  <si>
    <t>PL50072</t>
  </si>
  <si>
    <t>PL50073</t>
  </si>
  <si>
    <t>Origami Cekmece Ici Duzenleyici Seffaf 48`lu 20K - 200 - 4B  - 4XL</t>
  </si>
  <si>
    <t>PL50074</t>
  </si>
  <si>
    <t>Origami Cekmece Ici Duzenleyici Seffaf 72`li 22K - 180 - 20B  - 12XL</t>
  </si>
  <si>
    <t>Origami Cekmece Ici Duzenleyici Seffaf 10`lu 5K - 20 - 2B  - 1XL</t>
  </si>
  <si>
    <t>Origami Cekmece Ici Duzenleyici Seffaf 14`lu 8K - 30 - 2B  - 1XL</t>
  </si>
  <si>
    <t>Origami Cekmece Ici Duzenleyici Seffaf 15`li 6K - 60 - 2B  - 1XL</t>
  </si>
  <si>
    <t>Origami Cekmece Ici Duzenleyici Seffaf 66`li 22K - 220 - 14B  - 8XL</t>
  </si>
  <si>
    <t>ORIGAMI-SET-6LI-O</t>
  </si>
  <si>
    <t>ORIGAMI-SET-6LI-B</t>
  </si>
  <si>
    <t>ORIGAMI-SET-6LI -XL</t>
  </si>
  <si>
    <t>ORIGAMI-SET-6LI-K</t>
  </si>
  <si>
    <t>ORIGAMI-SET-10LU-K</t>
  </si>
  <si>
    <t>ORIGAMI-SET-10LU-O</t>
  </si>
  <si>
    <t>ORIGAMI-SET-10LU-B</t>
  </si>
  <si>
    <t>ORIGAMI-SET-10LU-XL</t>
  </si>
  <si>
    <t>ORIGAMI-SET-4LU-MIX-1</t>
  </si>
  <si>
    <t>ORIGAMI-SET-6LI-MIX-1</t>
  </si>
  <si>
    <t>ORIGAMI-SET-7LI-MIX-1</t>
  </si>
  <si>
    <t>ORIGAMI-SET-9LU-MIX-1</t>
  </si>
  <si>
    <t>ORIGAMI-SET-10LU-MIX-1</t>
  </si>
  <si>
    <t>ORIGAMI-SET-12LI-MIX-1</t>
  </si>
  <si>
    <t>ORIGAMI-SET-14LU-MIX-1</t>
  </si>
  <si>
    <t>ORIGAMI-SET-14LU-MIX-2</t>
  </si>
  <si>
    <t>ORIGAMI-SET-15LI-MIX-1</t>
  </si>
  <si>
    <t>ORIGAMI-SET-18LI-MIX-1</t>
  </si>
  <si>
    <t>ORIGAMI-SET-24LU-MIX-1</t>
  </si>
  <si>
    <t>ORIGAMI-SET-72LI-MIX-1</t>
  </si>
  <si>
    <t>ORIGAMI-SET-66LI-MIX-1</t>
  </si>
  <si>
    <t>ORIGAMI-SET-48LU-MIX-1</t>
  </si>
  <si>
    <t>ORIGAMI-SET-44LU-MIX-1</t>
  </si>
  <si>
    <t>ORIGAMI-SET-33LU-MIX-1</t>
  </si>
  <si>
    <t>ORİGAMİ Çekemce İçi Düzenleyici Makyaj, Mutfak, Ofis, Banyo Organizer Şeffaf 6`lı Küçük</t>
  </si>
  <si>
    <t>ORİGAMİ Çekemce İçi Düzenleyici Makyaj, Mutfak, Ofis, Banyo Organizer Şeffaf 6`lı Orta</t>
  </si>
  <si>
    <t>ORİGAMİ Çekemce İçi Düzenleyici Makyaj, Mutfak, Ofis, Banyo Organizer Şeffaf 6`lı Büyük</t>
  </si>
  <si>
    <t>ORİGAMİ Çekemce İçi Düzenleyici Makyaj, Mutfak, Ofis, Banyo Organizer Şeffaf 6`lı XL</t>
  </si>
  <si>
    <t>ORİGAMİ Çekemce İçi Düzenleyici Makyaj, Mutfak, Ofis, Banyo Organizer Şeffaf 10`lu Küçük</t>
  </si>
  <si>
    <t>ORİGAMİ Çekemce İçi Düzenleyici Makyaj, Mutfak, Ofis, Banyo Organizer Şeffaf 10`lu Orta</t>
  </si>
  <si>
    <t>ORİGAMİ Çekemce İçi Düzenleyici Makyaj, Mutfak, Ofis, Banyo Organizer Şeffaf 10`lu Büyük</t>
  </si>
  <si>
    <t>ORİGAMİ Çekemce İçi Düzenleyici Makyaj, Mutfak, Ofis, Banyo Organizer Şeffaf 10`lu XL</t>
  </si>
  <si>
    <t>ORİGAMİ Çekemce İçi Düzenleyici Makyaj, Mutfak, Ofis, Banyo Organizer Şeffaf 4`lü K - O - B - XL</t>
  </si>
  <si>
    <t>ORİGAMİ Çekemce İçi Düzenleyici Makyaj, Mutfak, Ofis, Banyo Organizer Şeffaf 6`lı 2K - 1O - 2B - 1XL</t>
  </si>
  <si>
    <t>ORİGAMİ Çekemce İçi Düzenleyici Makyaj, Mutfak, Ofis, Banyo Organizer Şeffaf 7`li 4K - 2B - 1XL</t>
  </si>
  <si>
    <t>ORİGAMİ Çekemce İçi Düzenleyici Makyaj, Mutfak, Ofis, Banyo Organizer Şeffaf 9`lu 4K - 20 - 2B  - 1XL</t>
  </si>
  <si>
    <t>ORİGAMİ Çekemce İçi Düzenleyici Makyaj, Mutfak, Ofis, Banyo Organizer Şeffaf 10`lu 5K - 20 - 2B  - 1XL</t>
  </si>
  <si>
    <t>ORİGAMİ Çekemce İçi Düzenleyici Makyaj, Mutfak, Ofis, Banyo Organizer Şeffaf 12`li 4K - 40 - 3B  - 1XL</t>
  </si>
  <si>
    <t>ORİGAMİ Çekemce İçi Düzenleyici Makyaj, Mutfak, Ofis, Banyo Organizer Şeffaf 14`lü 8K - 30 - 2B  - 1XL</t>
  </si>
  <si>
    <t>ORİGAMİ Çekemce İçi Düzenleyici Makyaj, Mutfak, Ofis, Banyo Organizer Şeffaf 14`lü 6K - 50 - 2B  - 2XL</t>
  </si>
  <si>
    <t>ORİGAMİ Çekemce İçi Düzenleyici Makyaj, Mutfak, Ofis, Banyo Organizer Şeffaf 15`li 6K - 60 - 2B  - 1XL</t>
  </si>
  <si>
    <t>ORİGAMİ Çekemce İçi Düzenleyici Makyaj, Mutfak, Ofis, Banyo Organizer Şeffaf 18`li 5K - 80 - 4B  - 1XL</t>
  </si>
  <si>
    <t>ORİGAMİ Çekemce İçi Düzenleyici Makyaj, Mutfak, Ofis, Banyo Organizer Şeffaf 33`lü 10K - 100 - 8B  - 5XL</t>
  </si>
  <si>
    <t>ORİGAMİ Çekemce İçi Düzenleyici Makyaj, Mutfak, Ofis, Banyo Organizer Şeffaf 44`lü 14K - 140 - 10B  - 6XL</t>
  </si>
  <si>
    <t>ORİGAMİ Çekemce İçi Düzenleyici Makyaj, Mutfak, Ofis, Banyo Organizer Şeffaf 48`li 20K - 200 - 4B  - 4XL</t>
  </si>
  <si>
    <t>ORİGAMİ Çekemce İçi Düzenleyici Makyaj, Mutfak, Ofis, Banyo Organizer Şeffaf 66`lı 22K - 220 - 14B  - 8XL</t>
  </si>
  <si>
    <t>ORİGAMİ Çekemce İçi Düzenleyici Makyaj, Mutfak, Ofis, Banyo Organizer Şeffaf 72`li 22K - 180 - 20B  - 12XL</t>
  </si>
  <si>
    <t>ORİGAMİ Çekemce İçi Düzenleyici Makyaj, Mutfak, Ofis, Banyo Organizer Şeffaf 24`lü 12K-7O-3B-2XL</t>
  </si>
  <si>
    <t>250 cc</t>
  </si>
  <si>
    <t>375 cc</t>
  </si>
  <si>
    <t>500 cc</t>
  </si>
  <si>
    <t>750 cc</t>
  </si>
  <si>
    <t>1000 cc</t>
  </si>
  <si>
    <t>Peynir Kabi</t>
  </si>
  <si>
    <t>YR10005</t>
  </si>
  <si>
    <t>YR10006</t>
  </si>
  <si>
    <t>YR10007</t>
  </si>
  <si>
    <t>YR10008</t>
  </si>
  <si>
    <t>YR10009</t>
  </si>
  <si>
    <t>YR10010</t>
  </si>
  <si>
    <t>1000 cc 25`li</t>
  </si>
  <si>
    <t>250 cc 25`li</t>
  </si>
  <si>
    <t>750 cc 25`li</t>
  </si>
  <si>
    <t>500 cc 25`li</t>
  </si>
  <si>
    <t>375 cc 25`li</t>
  </si>
  <si>
    <t>250 cc 100 pcs</t>
  </si>
  <si>
    <t>1000 cc 100 pcs</t>
  </si>
  <si>
    <t>AIRFRYER Kirmizi</t>
  </si>
  <si>
    <t>AIRFRYER Siyah</t>
  </si>
  <si>
    <t>AIRFRYER 2li Siyah</t>
  </si>
  <si>
    <t>AIRFRYER 2li Kirmizi</t>
  </si>
  <si>
    <t>AIRFRYER 2li Kirmizi Siyah</t>
  </si>
  <si>
    <t>AIRFRYER</t>
  </si>
  <si>
    <t>Firin ve Kek Kaliplari</t>
  </si>
  <si>
    <t>AIRFRYER-SET</t>
  </si>
  <si>
    <t>500 cc 50`li</t>
  </si>
  <si>
    <t>1000cc 50`li</t>
  </si>
  <si>
    <t>Airfryer Silikon Pişirme Kabı - Kırmızı</t>
  </si>
  <si>
    <t>Airfryer Silikon Pişirme Kabı - Siyah</t>
  </si>
  <si>
    <t>ESTA</t>
  </si>
  <si>
    <t>ESTA-SET-2LI</t>
  </si>
  <si>
    <t>ESTA-SET-3LU</t>
  </si>
  <si>
    <t>ESTA-SET-4LU</t>
  </si>
  <si>
    <t>ESTA-SET-5LI</t>
  </si>
  <si>
    <t>ESTA-SET-6LI</t>
  </si>
  <si>
    <t>ESTA Tek Katli Cekmeceli Organizer</t>
  </si>
  <si>
    <t>ESTA 2 Katli Cekmeceli Organizer</t>
  </si>
  <si>
    <t>ESTA 3 Katli Cekmeceli Organizer</t>
  </si>
  <si>
    <t>ESTA 4 Katli Cekmeceli Organizer</t>
  </si>
  <si>
    <t>ESTA 5 Katli Cekmeceli Organizer</t>
  </si>
  <si>
    <t>ESTA 6 Katli Cekmeceli Organizer</t>
  </si>
  <si>
    <t>ESTA Tek Katlı Makyaj Organizeri Çok Amaçlı Çekmeceli Organizer - Beyaz</t>
  </si>
  <si>
    <t>ESTA 2 Çekmeceli Makyaj Organizeri 2 Katlı Çok Amaçlı Çekmeceli Organizer - Beyaz</t>
  </si>
  <si>
    <t>ESTA 3 Çekmeceli Makyaj Organizeri 3 Katlı Çok Amaçlı Çekmeceli Organizer - Beyaz</t>
  </si>
  <si>
    <t>ESTA 4 Çekmeceli Makyaj Organizeri 4 Katlı Çok Amaçlı Çekmeceli Organizer - Beyaz</t>
  </si>
  <si>
    <t>ESTA 5 Çekmeceli Makyaj Organizeri 5 Katlı Çok Amaçlı Çekmeceli Organizer - Beyaz</t>
  </si>
  <si>
    <t>ESTA 6 Çekmeceli Makyaj Organizeri 6 Katlı Çok Amaçlı Çekmeceli Organizer - Beyaz</t>
  </si>
  <si>
    <t>500 cc 100 pcs</t>
  </si>
  <si>
    <t>LUNA 7 Bölmeli Mini Çekmeceli Makyaj Takı Organizeri - Yeşil</t>
  </si>
  <si>
    <t>LUNA 7 Bölmeli Mini Çekmeceli Makyaj Takı Organizeri - Pembe</t>
  </si>
  <si>
    <t>LUNA 2'li 7 Bölmeli Mini Çekmeceli Makyaj Takı Organizeri - Yeşil</t>
  </si>
  <si>
    <t>LUNA 2'li 7 Bölmeli Mini Çekmeceli Makyaj Takı Organizeri - Pembe</t>
  </si>
  <si>
    <t>LUNA 2'li 7 Bölmeli Mini Çekmeceli Makyaj Takı Organizeri - Yeşil Pembe</t>
  </si>
  <si>
    <t>ROLL</t>
  </si>
  <si>
    <t>ROLL Yumurta Organizeri 2 Katli</t>
  </si>
  <si>
    <t xml:space="preserve">ROLL 2`li Yumurta Organizeri 2 Katli </t>
  </si>
  <si>
    <t>ROLL-SET-2LI</t>
  </si>
  <si>
    <t>ROLL 2 Katlı Yumurta Saklama Kabı Buzdolabı Yumurta Organizeri</t>
  </si>
  <si>
    <t>ROLL 2'li SET 2 Katlı Yumurta Saklama Kabı Buzdolabı Yumurta Organizeri</t>
  </si>
  <si>
    <t>Çöp Kovası</t>
  </si>
  <si>
    <t>Çöp Kovası Büyük Kahverengi</t>
  </si>
  <si>
    <t>Çöp Kovası Büyük Bej</t>
  </si>
  <si>
    <t>Çöp Kovası Büyük Antrasit</t>
  </si>
  <si>
    <t>Çöp Kovası Büyük Gri</t>
  </si>
  <si>
    <t>Çöp Kovası Küçük Gri</t>
  </si>
  <si>
    <t>Çöp Kovası Küçük Kahverengi</t>
  </si>
  <si>
    <t>Çöp Kovası Küçük Bej</t>
  </si>
  <si>
    <t>Çöp Kovası Küçük Antrasit</t>
  </si>
  <si>
    <t>Çöp Kovası Küçük Kahverengi 6.7 L</t>
  </si>
  <si>
    <t>Çöp Kovası Büyük Kahverengi 10.5 L</t>
  </si>
  <si>
    <t>Çöp Kovası Büyük Bej 10.5 L</t>
  </si>
  <si>
    <t>Çöp Kovası Büyük Antrasit 10.5 L</t>
  </si>
  <si>
    <t>Çöp Kovası Büyük Gri 10.5 L</t>
  </si>
  <si>
    <t>Çöp Kovası Küçük Bej 6.7 L</t>
  </si>
  <si>
    <t>Çöp Kovası Küçük Antrasit 6.7 L</t>
  </si>
  <si>
    <t>Çöp Kovası Küçük Gri 6.7 L</t>
  </si>
  <si>
    <t>1 OCAK 2025 Itibari ILE KDV HARİÇ KARGO FİYATLARI (TL)</t>
  </si>
  <si>
    <t>* Aşağıda belirtilen tutarlar Trendyol anlaşmalı kargo fiyatlarıdır. Bu kargo fiyatları tarafınıza faturalandırılacaktır.
* Paylaşılan kargo fiyatları ve ek bedellerde KDV hariçtir. Posta hizmet bedeli ve SMS ücretleri ise dahildir.</t>
  </si>
  <si>
    <t>* Lojistik firmaları (Borusan, CEVA, Horoz) haricindeki kargo partnerlerine 30 desi üzerinde paket verecek satıcıların öncesinde kargo şubeleri ile mutabık kalmaları gerekmektedir.
* Barem altı uygulamasına dahil olan gönderiler bu listedeki desi bazlı fiyatlar üzerinden değil, barem altı uygulama fiyatları üzerinden faturalandırılacaktır.
* Sipariş bazlı kargo değişimi yapıldığında, faturalandırma gönderinin çıkış yapıldığı kargo firmasının fiyat listesine göre yapılacaktır.
Ek bedeller:
*Kargo ve lojistik firmaları tarafından yansıtılabilecek ek maliyetler(KDV hariç) aşağıda ayrı bir tabloda verilmiştir. Bu ek maliyetler bu kapsama giren her bir gönderi için ayrı faturalandırılır.
Ağır kargo taşıma: Borusan-Ceva-Horoz haricinde herhangi bir kargo firmasıyla sevk edilen 100 desi ve üzerindeki tüm gönderiler için taşıma bedeline ek olarak oluşan maliyet.
AT dışı teslim: İlgili kargo veya lojistik firmasının dağıtım alanı içinde olmayan alıcı adreslerine yapılan teslimatlarda oluşan ek maliyet.
Tekrar sevk: Alıcısına teslim edilemeyen gönderilerin kargo veya loijistik firması tarafından ikinci kez dağıtıma çıkarılması sebebiyle oluşan ek maliyet.
Başarısız teslimat: Müşteriye teslim edilemeyen gönderilerin ilgili kargo veya lojistik firması tarafından satıcıya geri götürülmesi sebebiyle oluşan ek maliyet.
* Tabloda belirtilen durumlar haricinde de oluşabilecek ek maliyetler (paket bölme, kata çıkarmada ek personel desteği vb.) olması halinde bu ek maliyetler de kargo firmaları tarafından faturalandığı şekilde birebir yansıtılacaktır.</t>
  </si>
  <si>
    <t>En 
(cm)</t>
  </si>
  <si>
    <t>Boy
(cm)</t>
  </si>
  <si>
    <t>Yukseklik
(cm)</t>
  </si>
  <si>
    <t>Diş Fırçalık</t>
  </si>
  <si>
    <t>Stopaj</t>
  </si>
  <si>
    <t>Süzgeç</t>
  </si>
  <si>
    <t>BUSE Makyaj Organizeri Kozmetik Düzenleme Kutusu</t>
  </si>
  <si>
    <t>BUSE</t>
  </si>
  <si>
    <t>Abajur</t>
  </si>
  <si>
    <t>AB10001</t>
  </si>
  <si>
    <t>ABAJUR</t>
  </si>
  <si>
    <t>Avantajli Urun 1</t>
  </si>
  <si>
    <t>Avantajli Urun 2</t>
  </si>
  <si>
    <t>Avantajli Urun 3</t>
  </si>
  <si>
    <t>Flas 1 Fiyat</t>
  </si>
  <si>
    <t>Flas 2 Fiyat</t>
  </si>
  <si>
    <t>Kodu</t>
  </si>
  <si>
    <t>Renk</t>
  </si>
  <si>
    <t>Desi/KG</t>
  </si>
  <si>
    <t>Aras</t>
  </si>
  <si>
    <t>MNG</t>
  </si>
  <si>
    <t>PTT</t>
  </si>
  <si>
    <t>Kolay Gelsin</t>
  </si>
  <si>
    <t>Sürat</t>
  </si>
  <si>
    <t>TEX</t>
  </si>
  <si>
    <t>Yurtiçi</t>
  </si>
  <si>
    <t>Borusan</t>
  </si>
  <si>
    <t>CEVA</t>
  </si>
  <si>
    <t>Horoz</t>
  </si>
  <si>
    <t>TEX +KDV</t>
  </si>
  <si>
    <t>KARGO BAREM SİSTEMİ</t>
  </si>
  <si>
    <t>İade Masrafı</t>
  </si>
  <si>
    <t>İade Oranı</t>
  </si>
  <si>
    <t>Reklam Oranı</t>
  </si>
  <si>
    <t>Askı</t>
  </si>
  <si>
    <t>PL50075</t>
  </si>
  <si>
    <t>Bella Kahverengi - Corner Kahverengi</t>
  </si>
  <si>
    <t>SET-BELLA-CORNER</t>
  </si>
  <si>
    <t>LOTUS</t>
  </si>
  <si>
    <t>TACOS
Reklam Masrafı</t>
  </si>
  <si>
    <t>SUDE Makyaj Organizeri Kozmetik Düzenleme Kutusu</t>
  </si>
  <si>
    <t>SUDE</t>
  </si>
  <si>
    <t>TAKI KUTUSU 15 Bölmeli Takı Kutusu Ayarlanabilir Takı Düzenleyici - Şeffaf Siyah</t>
  </si>
  <si>
    <t>TAKI KUTUSU 2'li 15 Bölmeli Takı Kutusu Ayarlanabilir Takı Düzenleyici - Şeffaf Siyah</t>
  </si>
  <si>
    <t>TAKI KUTUSU 3'lü 15 Bölmeli Takı Kutusu Ayarlanabilir Takı Düzenleyici - Şeffaf Siyah</t>
  </si>
  <si>
    <t>TAKI KUTUSU 4'lü 15 Bölmeli Takı Kutusu Ayarlanabilir Takı Düzenleyici - Şeffaf Siyah</t>
  </si>
  <si>
    <t>TAKI-KUTUSU-2LI</t>
  </si>
  <si>
    <t>TAKI-KUTUSU-3LU</t>
  </si>
  <si>
    <t>TAKI-KUTUSU-4LU</t>
  </si>
  <si>
    <t xml:space="preserve">FANUS 7 Bolmeli Makyaj Organizeri Cok Amacli Fanus Kapakli Duzenleyici Beyaz </t>
  </si>
  <si>
    <t xml:space="preserve">FANUS 7 Bolmeli Makyaj Organizeri Cok Amacli Fanus Kapakli Duzenleyici Siyah </t>
  </si>
  <si>
    <t xml:space="preserve">FANUS 7 Bolmeli Makyaj Organizeri Cok Amacli Fanus Kapakli Duzenleyici Pembe </t>
  </si>
  <si>
    <t>Çoklu Askılık Plastik</t>
  </si>
  <si>
    <t>Çoklu Askılık Metal</t>
  </si>
  <si>
    <t>BPL10001</t>
  </si>
  <si>
    <t>BPL10002</t>
  </si>
  <si>
    <t>BPL10003</t>
  </si>
  <si>
    <t>BPL10004</t>
  </si>
  <si>
    <t>BPL10005</t>
  </si>
  <si>
    <t>BPL10006</t>
  </si>
  <si>
    <t>BPL10007</t>
  </si>
  <si>
    <t>BPL10008</t>
  </si>
  <si>
    <t>BPL10009</t>
  </si>
  <si>
    <t>BPL10010</t>
  </si>
  <si>
    <t>BPL10011</t>
  </si>
  <si>
    <t>BPL10012</t>
  </si>
  <si>
    <t>BPL10022</t>
  </si>
  <si>
    <t>BPL10024</t>
  </si>
  <si>
    <t>BPL10025</t>
  </si>
  <si>
    <t>BPL10026</t>
  </si>
  <si>
    <t>BPL10027</t>
  </si>
  <si>
    <t>BPL10028</t>
  </si>
  <si>
    <t>BPL10029</t>
  </si>
  <si>
    <t>BPL10033</t>
  </si>
  <si>
    <t>BPL10034</t>
  </si>
  <si>
    <t>BPL10039</t>
  </si>
  <si>
    <t>BPL10040</t>
  </si>
  <si>
    <t>BPL10041</t>
  </si>
  <si>
    <t>BPL10042</t>
  </si>
  <si>
    <t>BPL10043</t>
  </si>
  <si>
    <t>BPL10044</t>
  </si>
  <si>
    <t>BPL10045</t>
  </si>
  <si>
    <t>BPL10046</t>
  </si>
  <si>
    <t>BPL10047</t>
  </si>
  <si>
    <t>BPL10048</t>
  </si>
  <si>
    <t>BPL10049</t>
  </si>
  <si>
    <t>BPL10050</t>
  </si>
  <si>
    <t>BPL10051</t>
  </si>
  <si>
    <t>BPL10052</t>
  </si>
  <si>
    <t>BPL50001</t>
  </si>
  <si>
    <t>BPL50002</t>
  </si>
  <si>
    <t>BPL50003</t>
  </si>
  <si>
    <t>BPL50004</t>
  </si>
  <si>
    <t>BPL50005</t>
  </si>
  <si>
    <t>BPL50006</t>
  </si>
  <si>
    <t>BPL50007</t>
  </si>
  <si>
    <t>BPL50008</t>
  </si>
  <si>
    <t>BPL50009</t>
  </si>
  <si>
    <t>BPL50010</t>
  </si>
  <si>
    <t>BPL50011</t>
  </si>
  <si>
    <t>BPL50012</t>
  </si>
  <si>
    <t>BPL50013</t>
  </si>
  <si>
    <t>BPL50014</t>
  </si>
  <si>
    <t>BPL50015</t>
  </si>
  <si>
    <t>BPL50016</t>
  </si>
  <si>
    <t>BPL50019</t>
  </si>
  <si>
    <t>BPL50020</t>
  </si>
  <si>
    <t>BPL50021</t>
  </si>
  <si>
    <t>BPL50022</t>
  </si>
  <si>
    <t>BPL50023</t>
  </si>
  <si>
    <t>BPL50024</t>
  </si>
  <si>
    <t>BPL50025</t>
  </si>
  <si>
    <t>BPL50029</t>
  </si>
  <si>
    <t>BPL50030</t>
  </si>
  <si>
    <t>BPL50031</t>
  </si>
  <si>
    <t>BPL50032</t>
  </si>
  <si>
    <t>BPL50033</t>
  </si>
  <si>
    <t>BPL50034</t>
  </si>
  <si>
    <t>BPL50035</t>
  </si>
  <si>
    <t>BPL50036</t>
  </si>
  <si>
    <t>BPL50037</t>
  </si>
  <si>
    <t>BPL50038</t>
  </si>
  <si>
    <t>BPL50039</t>
  </si>
  <si>
    <t>BPL50040</t>
  </si>
  <si>
    <t>BPL50041</t>
  </si>
  <si>
    <t>BPL50042</t>
  </si>
  <si>
    <t>BPL50043</t>
  </si>
  <si>
    <t>BPL50044</t>
  </si>
  <si>
    <t>BPL50045</t>
  </si>
  <si>
    <t>BPL50046</t>
  </si>
  <si>
    <t>BPL50047</t>
  </si>
  <si>
    <t>BPL50048</t>
  </si>
  <si>
    <t>BPL50049</t>
  </si>
  <si>
    <t>BPL50050</t>
  </si>
  <si>
    <t>BPL50051</t>
  </si>
  <si>
    <t>BPL50052</t>
  </si>
  <si>
    <t>BPL50053</t>
  </si>
  <si>
    <t>BPL50054</t>
  </si>
  <si>
    <t>BPL50055</t>
  </si>
  <si>
    <t>BPL50056</t>
  </si>
  <si>
    <t>BPL50057</t>
  </si>
  <si>
    <t>BPL50058</t>
  </si>
  <si>
    <t>BPL50059</t>
  </si>
  <si>
    <t>BPL50060</t>
  </si>
  <si>
    <t>BPL50061</t>
  </si>
  <si>
    <t>BPL50062</t>
  </si>
  <si>
    <t>BPL50063</t>
  </si>
  <si>
    <t>BPL50064</t>
  </si>
  <si>
    <t>BPL50065</t>
  </si>
  <si>
    <t>BPL50066</t>
  </si>
  <si>
    <t>BPL50067</t>
  </si>
  <si>
    <t>BPL50068</t>
  </si>
  <si>
    <t>BPL50069</t>
  </si>
  <si>
    <t>BPL50070</t>
  </si>
  <si>
    <t>BPL50071</t>
  </si>
  <si>
    <t>BPL50072</t>
  </si>
  <si>
    <t>BPL50073</t>
  </si>
  <si>
    <t>BPL50074</t>
  </si>
  <si>
    <t>BPL50075</t>
  </si>
  <si>
    <t>BPL50026</t>
  </si>
  <si>
    <t>BPL50027</t>
  </si>
  <si>
    <t>BPL50028</t>
  </si>
  <si>
    <t>4 Katlı Pantolon ve Şal Askısı Dolap İçi Eşarp Askısı Çoklu Askılık</t>
  </si>
  <si>
    <t>3 Adet 4 Katlı Pantolon ve Şal Askısı Dolap İçi Eşarp Askısı Çoklu Askılık</t>
  </si>
  <si>
    <t>5 Adet 4 Katlı Pantolon ve Şal Askısı Dolap İçi Eşarp Askısı Çoklu Askılık</t>
  </si>
  <si>
    <t>10 Adet 4 Katlı Pantolon ve Şal Askısı Dolap İçi Eşarp Askısı Çoklu Askılık</t>
  </si>
  <si>
    <t>ÇOKLU-ASKI-P</t>
  </si>
  <si>
    <t>ÇOKLU-ASKI-P-3</t>
  </si>
  <si>
    <t>ÇOKLU-ASKI-P-5</t>
  </si>
  <si>
    <t>ÇOKLU-ASKI-P-10</t>
  </si>
  <si>
    <t>3'lü Çoklu Askılık Plastik</t>
  </si>
  <si>
    <t>5'li Çoklu Askılık Plastik</t>
  </si>
  <si>
    <t>10'lu Çoklu Askılık Plastik</t>
  </si>
  <si>
    <t>PL50076</t>
  </si>
  <si>
    <t>PL50077</t>
  </si>
  <si>
    <t>PL50078</t>
  </si>
  <si>
    <t>3'lü Çoklu Askılık Metal</t>
  </si>
  <si>
    <t>5'lü Çoklu Askılık Metal</t>
  </si>
  <si>
    <t>10'lü Çoklu Askılık Metal</t>
  </si>
  <si>
    <t>QUADRA 4 Katlı Döner Takı Organizeri- Beyaz</t>
  </si>
  <si>
    <t>BELLA 4 Bölmeli Makyaj Organizeri - Beyaz</t>
  </si>
  <si>
    <t>BELLA 4 Bölmeli Makyaj Organizeri - Kahverengi</t>
  </si>
  <si>
    <t>CORNER Üçgen Makyaj Organizeri - Beyaz</t>
  </si>
  <si>
    <t>CORNER Üçgen Makyaj Organizeri - Kahverengi</t>
  </si>
  <si>
    <t>CORNER Üçgen Makyaj Organizeri - Siyah</t>
  </si>
  <si>
    <t>CORNER Üçgen Makyaj Organizeri - Pembe</t>
  </si>
  <si>
    <t>TAKI KUTUSU 15 Bölmeli Takı Kutusu - Şeffaf Siyah</t>
  </si>
  <si>
    <t>ELEGANCE Çekmeceli Organizer - Beyaz</t>
  </si>
  <si>
    <t>ROLL Yumurta Organizeri 2 Katlı - Beyaz</t>
  </si>
  <si>
    <t>SUDE Makyaj Organizeri - Beyaz</t>
  </si>
  <si>
    <t>BPL50076</t>
  </si>
  <si>
    <t>ÇOKLU-ASKI-M-3</t>
  </si>
  <si>
    <t>3 Adet 5 Katlı Metal Pantolon ve Şal Askısı Dolap İçi Eşarp Askısı Çoklu Askılık</t>
  </si>
  <si>
    <t>5 Adet 5 Katlı Metal Pantolon ve Şal Askısı Dolap İçi Eşarp Askısı Çoklu Askılık</t>
  </si>
  <si>
    <t>10 Adet 5 Katlı Metal Pantolon ve Şal Askısı Dolap İçi Eşarp Askısı Çoklu Askılık</t>
  </si>
  <si>
    <t>BPL50077</t>
  </si>
  <si>
    <t>BPL50078</t>
  </si>
  <si>
    <t>ÇOKLU-ASKI-M-5</t>
  </si>
  <si>
    <t>ÇOKLU-ASKI-M-10</t>
  </si>
  <si>
    <t>BPL10030</t>
  </si>
  <si>
    <t>ÇOKLU-ASKI-M</t>
  </si>
  <si>
    <t>5 Katlı Metal Pantolon ve Şal Askısı Dolap İçi Eşarp Askısı Çoklu Askılık</t>
  </si>
  <si>
    <t>FLOW 2`li Cok Amacli Suzgec Meyve Sebze Pirinc Makarna Yikama Suzgeci - Beyaz Kahverengi</t>
  </si>
  <si>
    <t>FLOW 2`li Cok Amacli Suzgec Meyve Sebze Pirinc Makarna Yikama Suzgeci - Beyaz Beyaz</t>
  </si>
  <si>
    <t>Yuvarlak Silikon Nihale - Siyah</t>
  </si>
  <si>
    <t>Yuvarlak Silikon Nihale - Kırmızı</t>
  </si>
  <si>
    <t>Yuvarlak Silikon Nihale - Gri</t>
  </si>
  <si>
    <t>LOTUS Çizgili Çöp Kovası Kahverengi 10,5 Litre Mutfak Banyo Çöp Kutusu</t>
  </si>
  <si>
    <t>LOTUS Çizgili Çöp Kovası Bej 10,5 Litre Mutfak Banyo Çöp Kutusu</t>
  </si>
  <si>
    <t>LOTUS  Çizgili Çöp Kovası Antrasit 10,5 Litre Mutfak Banyo Çöp Kutusu</t>
  </si>
  <si>
    <t>LOTUS Çizgili Çöp Kovası Gri 10,5 Litre Mutfak Banyo Çöp Kutusu</t>
  </si>
  <si>
    <t>LOTUS  Çizgili Çöp Kovası Kahverengi 6,7 Litre Mutfak Banyo Çöp Kutusu</t>
  </si>
  <si>
    <t>LOTUS Çizgili Çöp Kovası Bej 6,7 Litre Mutfak Banyo Çöp Kutusu</t>
  </si>
  <si>
    <t>LOTUS Çizgili Çöp Kovası Antrasit 6,7 Litre Mutfak Banyo Çöp Kutusu</t>
  </si>
  <si>
    <t>QUADRA 2'li 4 Katlı Döner Takı Organizeri Şık Takı Kutusu Düzenleyici - Beyaz</t>
  </si>
  <si>
    <t>2 Adet Airfryer Silikon Pişirme Kabı - Kırmızı - Tüm Airfryer'lara Uyumlu</t>
  </si>
  <si>
    <t>2 Adet Airfryer Silikon Pişirme Kabı - Siyah - Tüm Airfryer'lara Uyumlu</t>
  </si>
  <si>
    <t>2 Adet Airfryer Silikon Pişirme Kabı - Kırmızı, Siyah - Tüm Airfryer'lara Uyumlu</t>
  </si>
  <si>
    <t>2'li Yuvarlak Silikon Nihale - Siyah</t>
  </si>
  <si>
    <t>2'li Yuvarlak Silikon Nihale - Kırmızı</t>
  </si>
  <si>
    <t>2'li Yuvarlak Silikon Nihale - Gri</t>
  </si>
  <si>
    <t>2'li Yuvarlak Silikon Nihale - Siyah Kırmızı</t>
  </si>
  <si>
    <t>2'li Yuvarlak Silikon Nihale - Siyah Gri</t>
  </si>
  <si>
    <t>2'li Yuvarlak Silikon Nihale - Kırmızı Gri</t>
  </si>
  <si>
    <t>3'lü Yuvarlak Silikon Nihale - Siyah</t>
  </si>
  <si>
    <t>3'lü Yuvarlak Silikon Nihale - Kırmızı</t>
  </si>
  <si>
    <t>3'lü Yuvarlak Silikon Nihale - Gri</t>
  </si>
  <si>
    <t>3'lü Yuvarlak Silikon Nihale - Siyah Kırmızı Gri</t>
  </si>
  <si>
    <t>FANUS 7 Bolmeli 2`li Makyaj Organizeri Cok Amacli Fanus Kapakli Duzenleyici Beyaz</t>
  </si>
  <si>
    <t>FANUS 7 Bolmeli 2`li Makyaj Organizeri Cok Amacli Fanus Kapakli Duzenleyici Siyah</t>
  </si>
  <si>
    <t>FANUS 7 Bolmeli 2`li Makyaj Organizeri Cok Amacli Fanus Kapakli Duzenleyici Pembe</t>
  </si>
  <si>
    <t>FANUS 7 Bolmeli 2`li Makyaj Organizeri Cok Amacli Fanus Kapakli Duzenleyici Beyaz-Pembe</t>
  </si>
  <si>
    <t>FANUS 7 Bolmeli 2`li Makyaj Organizeri Cok Amacli Fanus Kapakli Duzenleyici Beyaz-Siyah</t>
  </si>
  <si>
    <t>FANUS 7 Bolmeli 2`li Makyaj Organizeri Cok Amacli Fanus Kapakli Duzenleyici Siyah-Pembe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</si>
</sst>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₺&quot;#,##0.00"/>
    <numFmt numFmtId="165" formatCode="0.000"/>
  </numFmts>
  <fonts count="44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62"/>
    </font>
    <font>
      <b/>
      <sz val="11"/>
      <color theme="1"/>
      <name val="Calibri"/>
      <family val="2"/>
      <charset val="162"/>
    </font>
    <font>
      <b/>
      <sz val="11"/>
      <color theme="0"/>
      <name val="Calibri"/>
      <family val="2"/>
      <charset val="162"/>
    </font>
    <font>
      <sz val="8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  <family val="2"/>
      <charset val="162"/>
      <scheme val="major"/>
    </font>
    <font>
      <b/>
      <sz val="12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D9E2F3"/>
        <bgColor rgb="FFD9E2F3"/>
      </patternFill>
    </fill>
    <fill>
      <patternFill patternType="solid">
        <fgColor rgb="FFFFC4C4"/>
        <bgColor rgb="FFFFC4C4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9CB9C"/>
      </patternFill>
    </fill>
    <fill>
      <patternFill patternType="solid">
        <fgColor rgb="FF7030A0"/>
        <bgColor theme="5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7C8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FF99FF"/>
        <bgColor indexed="64"/>
      </patternFill>
    </fill>
    <fill>
      <patternFill patternType="solid">
        <fgColor theme="7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2" fillId="0" borderId="0" applyFont="0" applyFill="0" applyBorder="0" applyAlignment="0" applyProtection="0"/>
    <xf numFmtId="9" fontId="32" fillId="0" borderId="0" applyFont="0" applyFill="0" applyBorder="0" applyAlignment="0" applyProtection="0"/>
  </cellStyleXfs>
  <cellXfs count="189">
    <xf numFmtId="0" fontId="0" fillId="0" borderId="0" xfId="0"/>
    <xf numFmtId="0" fontId="23" fillId="0" borderId="0" xfId="0" applyFont="1"/>
    <xf numFmtId="10" fontId="24" fillId="0" borderId="0" xfId="0" applyNumberFormat="1" applyFont="1"/>
    <xf numFmtId="49" fontId="24" fillId="0" borderId="0" xfId="0" applyNumberFormat="1" applyFont="1" applyAlignment="1">
      <alignment horizontal="center" vertical="center"/>
    </xf>
    <xf numFmtId="0" fontId="26" fillId="0" borderId="0" xfId="0" applyFont="1" applyAlignment="1">
      <alignment wrapText="1"/>
    </xf>
    <xf numFmtId="0" fontId="26" fillId="7" borderId="1" xfId="0" applyFont="1" applyFill="1" applyBorder="1" applyAlignment="1">
      <alignment wrapText="1"/>
    </xf>
    <xf numFmtId="0" fontId="25" fillId="0" borderId="0" xfId="0" applyFont="1" applyAlignment="1">
      <alignment horizontal="center"/>
    </xf>
    <xf numFmtId="0" fontId="26" fillId="0" borderId="0" xfId="0" applyFont="1"/>
    <xf numFmtId="0" fontId="26" fillId="2" borderId="1" xfId="0" applyFont="1" applyFill="1" applyBorder="1"/>
    <xf numFmtId="0" fontId="26" fillId="3" borderId="1" xfId="0" applyFont="1" applyFill="1" applyBorder="1"/>
    <xf numFmtId="0" fontId="26" fillId="4" borderId="1" xfId="0" applyFont="1" applyFill="1" applyBorder="1"/>
    <xf numFmtId="0" fontId="26" fillId="5" borderId="1" xfId="0" applyFont="1" applyFill="1" applyBorder="1"/>
    <xf numFmtId="0" fontId="26" fillId="6" borderId="2" xfId="0" applyFont="1" applyFill="1" applyBorder="1"/>
    <xf numFmtId="0" fontId="22" fillId="0" borderId="0" xfId="0" applyFont="1"/>
    <xf numFmtId="164" fontId="25" fillId="0" borderId="0" xfId="0" applyNumberFormat="1" applyFont="1"/>
    <xf numFmtId="164" fontId="25" fillId="2" borderId="1" xfId="0" applyNumberFormat="1" applyFont="1" applyFill="1" applyBorder="1"/>
    <xf numFmtId="10" fontId="25" fillId="0" borderId="0" xfId="0" applyNumberFormat="1" applyFont="1"/>
    <xf numFmtId="164" fontId="25" fillId="3" borderId="1" xfId="0" applyNumberFormat="1" applyFont="1" applyFill="1" applyBorder="1"/>
    <xf numFmtId="10" fontId="25" fillId="4" borderId="1" xfId="0" applyNumberFormat="1" applyFont="1" applyFill="1" applyBorder="1"/>
    <xf numFmtId="10" fontId="25" fillId="5" borderId="1" xfId="0" applyNumberFormat="1" applyFont="1" applyFill="1" applyBorder="1"/>
    <xf numFmtId="164" fontId="25" fillId="6" borderId="2" xfId="0" applyNumberFormat="1" applyFont="1" applyFill="1" applyBorder="1"/>
    <xf numFmtId="164" fontId="25" fillId="7" borderId="1" xfId="0" applyNumberFormat="1" applyFont="1" applyFill="1" applyBorder="1"/>
    <xf numFmtId="0" fontId="25" fillId="0" borderId="3" xfId="0" applyFont="1" applyBorder="1"/>
    <xf numFmtId="164" fontId="25" fillId="0" borderId="3" xfId="0" applyNumberFormat="1" applyFont="1" applyBorder="1"/>
    <xf numFmtId="0" fontId="25" fillId="9" borderId="0" xfId="0" applyFont="1" applyFill="1"/>
    <xf numFmtId="0" fontId="25" fillId="0" borderId="0" xfId="0" applyFont="1"/>
    <xf numFmtId="164" fontId="22" fillId="0" borderId="0" xfId="0" applyNumberFormat="1" applyFont="1"/>
    <xf numFmtId="0" fontId="21" fillId="0" borderId="0" xfId="0" applyFont="1"/>
    <xf numFmtId="0" fontId="25" fillId="0" borderId="0" xfId="0" applyFont="1" applyAlignment="1">
      <alignment horizontal="left"/>
    </xf>
    <xf numFmtId="0" fontId="20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0" fontId="19" fillId="9" borderId="0" xfId="0" applyFont="1" applyFill="1"/>
    <xf numFmtId="0" fontId="25" fillId="12" borderId="0" xfId="0" applyFont="1" applyFill="1" applyAlignment="1">
      <alignment horizontal="center"/>
    </xf>
    <xf numFmtId="0" fontId="25" fillId="10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164" fontId="25" fillId="3" borderId="4" xfId="0" applyNumberFormat="1" applyFont="1" applyFill="1" applyBorder="1"/>
    <xf numFmtId="10" fontId="25" fillId="4" borderId="4" xfId="0" applyNumberFormat="1" applyFont="1" applyFill="1" applyBorder="1"/>
    <xf numFmtId="10" fontId="25" fillId="5" borderId="4" xfId="0" applyNumberFormat="1" applyFont="1" applyFill="1" applyBorder="1"/>
    <xf numFmtId="164" fontId="25" fillId="7" borderId="4" xfId="0" applyNumberFormat="1" applyFont="1" applyFill="1" applyBorder="1"/>
    <xf numFmtId="0" fontId="25" fillId="13" borderId="0" xfId="0" applyFont="1" applyFill="1"/>
    <xf numFmtId="0" fontId="18" fillId="0" borderId="0" xfId="0" applyFont="1"/>
    <xf numFmtId="164" fontId="25" fillId="2" borderId="4" xfId="0" applyNumberFormat="1" applyFont="1" applyFill="1" applyBorder="1"/>
    <xf numFmtId="0" fontId="17" fillId="0" borderId="0" xfId="0" applyFont="1"/>
    <xf numFmtId="0" fontId="2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13" borderId="0" xfId="0" applyFont="1" applyFill="1" applyAlignment="1">
      <alignment horizontal="center" vertical="center"/>
    </xf>
    <xf numFmtId="0" fontId="16" fillId="0" borderId="0" xfId="0" applyFont="1"/>
    <xf numFmtId="164" fontId="25" fillId="14" borderId="1" xfId="0" applyNumberFormat="1" applyFont="1" applyFill="1" applyBorder="1"/>
    <xf numFmtId="2" fontId="0" fillId="0" borderId="0" xfId="0" applyNumberFormat="1"/>
    <xf numFmtId="0" fontId="15" fillId="0" borderId="0" xfId="0" applyFont="1"/>
    <xf numFmtId="0" fontId="15" fillId="9" borderId="0" xfId="0" applyFont="1" applyFill="1"/>
    <xf numFmtId="0" fontId="14" fillId="0" borderId="0" xfId="0" applyFont="1"/>
    <xf numFmtId="0" fontId="26" fillId="0" borderId="0" xfId="0" applyFont="1" applyAlignment="1">
      <alignment horizontal="center" vertical="center" wrapText="1"/>
    </xf>
    <xf numFmtId="165" fontId="20" fillId="0" borderId="0" xfId="0" applyNumberFormat="1" applyFont="1"/>
    <xf numFmtId="165" fontId="20" fillId="13" borderId="0" xfId="0" applyNumberFormat="1" applyFont="1" applyFill="1"/>
    <xf numFmtId="0" fontId="14" fillId="9" borderId="0" xfId="0" applyFont="1" applyFill="1"/>
    <xf numFmtId="0" fontId="13" fillId="0" borderId="0" xfId="0" applyFont="1"/>
    <xf numFmtId="43" fontId="22" fillId="0" borderId="0" xfId="1" applyFont="1"/>
    <xf numFmtId="0" fontId="27" fillId="17" borderId="10" xfId="0" applyFont="1" applyFill="1" applyBorder="1" applyAlignment="1">
      <alignment horizontal="center" vertical="center" wrapText="1"/>
    </xf>
    <xf numFmtId="164" fontId="25" fillId="18" borderId="9" xfId="0" applyNumberFormat="1" applyFont="1" applyFill="1" applyBorder="1"/>
    <xf numFmtId="0" fontId="25" fillId="19" borderId="0" xfId="0" applyFont="1" applyFill="1"/>
    <xf numFmtId="0" fontId="12" fillId="0" borderId="0" xfId="0" applyFont="1"/>
    <xf numFmtId="0" fontId="11" fillId="0" borderId="0" xfId="0" applyFont="1"/>
    <xf numFmtId="0" fontId="18" fillId="20" borderId="0" xfId="0" applyFont="1" applyFill="1"/>
    <xf numFmtId="0" fontId="25" fillId="20" borderId="0" xfId="0" applyFont="1" applyFill="1"/>
    <xf numFmtId="164" fontId="22" fillId="15" borderId="0" xfId="0" applyNumberFormat="1" applyFont="1" applyFill="1"/>
    <xf numFmtId="0" fontId="10" fillId="0" borderId="0" xfId="0" applyFont="1"/>
    <xf numFmtId="0" fontId="15" fillId="13" borderId="0" xfId="0" applyFont="1" applyFill="1"/>
    <xf numFmtId="164" fontId="25" fillId="21" borderId="1" xfId="0" applyNumberFormat="1" applyFont="1" applyFill="1" applyBorder="1"/>
    <xf numFmtId="0" fontId="9" fillId="0" borderId="0" xfId="0" applyFont="1"/>
    <xf numFmtId="165" fontId="9" fillId="0" borderId="0" xfId="0" applyNumberFormat="1" applyFont="1"/>
    <xf numFmtId="164" fontId="9" fillId="0" borderId="0" xfId="0" applyNumberFormat="1" applyFont="1"/>
    <xf numFmtId="10" fontId="9" fillId="0" borderId="0" xfId="0" applyNumberFormat="1" applyFont="1"/>
    <xf numFmtId="164" fontId="9" fillId="3" borderId="1" xfId="0" applyNumberFormat="1" applyFont="1" applyFill="1" applyBorder="1"/>
    <xf numFmtId="10" fontId="9" fillId="4" borderId="1" xfId="0" applyNumberFormat="1" applyFont="1" applyFill="1" applyBorder="1"/>
    <xf numFmtId="10" fontId="9" fillId="5" borderId="1" xfId="0" applyNumberFormat="1" applyFont="1" applyFill="1" applyBorder="1"/>
    <xf numFmtId="164" fontId="9" fillId="6" borderId="2" xfId="0" applyNumberFormat="1" applyFont="1" applyFill="1" applyBorder="1"/>
    <xf numFmtId="164" fontId="9" fillId="7" borderId="1" xfId="0" applyNumberFormat="1" applyFont="1" applyFill="1" applyBorder="1"/>
    <xf numFmtId="164" fontId="9" fillId="18" borderId="9" xfId="0" applyNumberFormat="1" applyFont="1" applyFill="1" applyBorder="1"/>
    <xf numFmtId="164" fontId="9" fillId="2" borderId="1" xfId="0" applyNumberFormat="1" applyFont="1" applyFill="1" applyBorder="1"/>
    <xf numFmtId="0" fontId="9" fillId="0" borderId="3" xfId="0" applyFont="1" applyBorder="1"/>
    <xf numFmtId="0" fontId="9" fillId="0" borderId="0" xfId="0" applyFont="1" applyAlignment="1">
      <alignment horizontal="left"/>
    </xf>
    <xf numFmtId="165" fontId="9" fillId="13" borderId="0" xfId="0" applyNumberFormat="1" applyFont="1" applyFill="1"/>
    <xf numFmtId="0" fontId="9" fillId="9" borderId="0" xfId="0" applyFont="1" applyFill="1"/>
    <xf numFmtId="0" fontId="9" fillId="0" borderId="0" xfId="0" applyFont="1" applyAlignment="1">
      <alignment horizontal="center"/>
    </xf>
    <xf numFmtId="0" fontId="9" fillId="19" borderId="0" xfId="0" applyFont="1" applyFill="1"/>
    <xf numFmtId="0" fontId="9" fillId="20" borderId="0" xfId="0" applyFont="1" applyFill="1"/>
    <xf numFmtId="0" fontId="9" fillId="13" borderId="0" xfId="0" applyFont="1" applyFill="1"/>
    <xf numFmtId="164" fontId="9" fillId="3" borderId="4" xfId="0" applyNumberFormat="1" applyFont="1" applyFill="1" applyBorder="1"/>
    <xf numFmtId="10" fontId="9" fillId="4" borderId="4" xfId="0" applyNumberFormat="1" applyFont="1" applyFill="1" applyBorder="1"/>
    <xf numFmtId="10" fontId="9" fillId="5" borderId="4" xfId="0" applyNumberFormat="1" applyFont="1" applyFill="1" applyBorder="1"/>
    <xf numFmtId="164" fontId="9" fillId="7" borderId="4" xfId="0" applyNumberFormat="1" applyFont="1" applyFill="1" applyBorder="1"/>
    <xf numFmtId="43" fontId="9" fillId="0" borderId="0" xfId="1" applyFont="1"/>
    <xf numFmtId="0" fontId="33" fillId="0" borderId="0" xfId="0" applyFont="1"/>
    <xf numFmtId="0" fontId="33" fillId="0" borderId="0" xfId="0" applyFont="1" applyAlignment="1">
      <alignment wrapText="1"/>
    </xf>
    <xf numFmtId="0" fontId="33" fillId="11" borderId="0" xfId="0" applyFont="1" applyFill="1" applyAlignment="1">
      <alignment wrapText="1"/>
    </xf>
    <xf numFmtId="164" fontId="30" fillId="0" borderId="0" xfId="0" applyNumberFormat="1" applyFont="1"/>
    <xf numFmtId="0" fontId="34" fillId="0" borderId="0" xfId="0" applyFont="1" applyAlignment="1">
      <alignment horizontal="left" wrapText="1"/>
    </xf>
    <xf numFmtId="0" fontId="34" fillId="0" borderId="0" xfId="0" applyFont="1" applyAlignment="1">
      <alignment horizontal="left"/>
    </xf>
    <xf numFmtId="0" fontId="34" fillId="4" borderId="1" xfId="0" applyFont="1" applyFill="1" applyBorder="1" applyAlignment="1">
      <alignment horizontal="left" wrapText="1"/>
    </xf>
    <xf numFmtId="0" fontId="34" fillId="5" borderId="1" xfId="0" applyFont="1" applyFill="1" applyBorder="1" applyAlignment="1">
      <alignment horizontal="left" wrapText="1"/>
    </xf>
    <xf numFmtId="0" fontId="34" fillId="6" borderId="2" xfId="0" applyFont="1" applyFill="1" applyBorder="1" applyAlignment="1">
      <alignment horizontal="left"/>
    </xf>
    <xf numFmtId="0" fontId="34" fillId="7" borderId="1" xfId="0" applyFont="1" applyFill="1" applyBorder="1" applyAlignment="1">
      <alignment horizontal="left" wrapText="1"/>
    </xf>
    <xf numFmtId="0" fontId="35" fillId="17" borderId="10" xfId="0" applyFont="1" applyFill="1" applyBorder="1" applyAlignment="1">
      <alignment horizontal="left" wrapText="1"/>
    </xf>
    <xf numFmtId="0" fontId="36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38" fillId="0" borderId="0" xfId="0" applyFont="1" applyAlignment="1">
      <alignment horizontal="left" vertical="top"/>
    </xf>
    <xf numFmtId="1" fontId="38" fillId="0" borderId="2" xfId="0" applyNumberFormat="1" applyFont="1" applyBorder="1" applyAlignment="1">
      <alignment horizontal="left" vertical="top" shrinkToFit="1"/>
    </xf>
    <xf numFmtId="0" fontId="37" fillId="0" borderId="4" xfId="0" applyFont="1" applyBorder="1" applyAlignment="1">
      <alignment horizontal="left" vertical="top" wrapText="1"/>
    </xf>
    <xf numFmtId="1" fontId="38" fillId="0" borderId="7" xfId="0" applyNumberFormat="1" applyFont="1" applyBorder="1" applyAlignment="1">
      <alignment horizontal="left" vertical="top" shrinkToFit="1"/>
    </xf>
    <xf numFmtId="0" fontId="37" fillId="0" borderId="8" xfId="0" applyFont="1" applyBorder="1" applyAlignment="1">
      <alignment horizontal="left" vertical="top" wrapText="1"/>
    </xf>
    <xf numFmtId="0" fontId="37" fillId="0" borderId="8" xfId="0" applyFont="1" applyBorder="1" applyAlignment="1">
      <alignment horizontal="center" vertical="top" wrapText="1"/>
    </xf>
    <xf numFmtId="0" fontId="37" fillId="0" borderId="4" xfId="0" applyFont="1" applyBorder="1" applyAlignment="1">
      <alignment horizontal="center" vertical="top" wrapText="1"/>
    </xf>
    <xf numFmtId="0" fontId="41" fillId="0" borderId="0" xfId="0" applyFont="1" applyAlignment="1">
      <alignment horizontal="left" vertical="top"/>
    </xf>
    <xf numFmtId="0" fontId="38" fillId="0" borderId="3" xfId="0" applyFont="1" applyBorder="1" applyAlignment="1">
      <alignment horizontal="left" vertical="top"/>
    </xf>
    <xf numFmtId="0" fontId="40" fillId="16" borderId="9" xfId="0" applyFont="1" applyFill="1" applyBorder="1" applyAlignment="1">
      <alignment horizontal="left" vertical="top" wrapText="1"/>
    </xf>
    <xf numFmtId="0" fontId="40" fillId="16" borderId="9" xfId="0" applyFont="1" applyFill="1" applyBorder="1" applyAlignment="1">
      <alignment vertical="top" wrapText="1"/>
    </xf>
    <xf numFmtId="164" fontId="38" fillId="0" borderId="9" xfId="0" applyNumberFormat="1" applyFont="1" applyBorder="1" applyAlignment="1">
      <alignment horizontal="left" vertical="top"/>
    </xf>
    <xf numFmtId="0" fontId="38" fillId="0" borderId="9" xfId="0" applyFont="1" applyBorder="1" applyAlignment="1">
      <alignment horizontal="left" vertical="top"/>
    </xf>
    <xf numFmtId="0" fontId="40" fillId="16" borderId="14" xfId="0" applyFont="1" applyFill="1" applyBorder="1" applyAlignment="1">
      <alignment horizontal="left" vertical="top" wrapText="1"/>
    </xf>
    <xf numFmtId="0" fontId="40" fillId="16" borderId="15" xfId="0" applyFont="1" applyFill="1" applyBorder="1" applyAlignment="1">
      <alignment horizontal="left" vertical="top" wrapText="1"/>
    </xf>
    <xf numFmtId="164" fontId="38" fillId="0" borderId="15" xfId="0" applyNumberFormat="1" applyFont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43" fontId="37" fillId="12" borderId="8" xfId="1" applyFont="1" applyFill="1" applyBorder="1" applyAlignment="1">
      <alignment horizontal="left" vertical="top" wrapText="1"/>
    </xf>
    <xf numFmtId="43" fontId="37" fillId="12" borderId="4" xfId="1" applyFont="1" applyFill="1" applyBorder="1" applyAlignment="1">
      <alignment horizontal="left" vertical="top" wrapText="1"/>
    </xf>
    <xf numFmtId="9" fontId="9" fillId="23" borderId="0" xfId="2" applyFont="1" applyFill="1"/>
    <xf numFmtId="164" fontId="9" fillId="23" borderId="0" xfId="0" applyNumberFormat="1" applyFont="1" applyFill="1"/>
    <xf numFmtId="0" fontId="42" fillId="20" borderId="0" xfId="0" applyFont="1" applyFill="1" applyAlignment="1">
      <alignment horizontal="left" wrapText="1"/>
    </xf>
    <xf numFmtId="9" fontId="9" fillId="25" borderId="0" xfId="2" applyFont="1" applyFill="1"/>
    <xf numFmtId="164" fontId="9" fillId="25" borderId="0" xfId="0" applyNumberFormat="1" applyFont="1" applyFill="1"/>
    <xf numFmtId="0" fontId="43" fillId="24" borderId="0" xfId="0" applyFont="1" applyFill="1" applyAlignment="1">
      <alignment horizontal="left" wrapText="1"/>
    </xf>
    <xf numFmtId="0" fontId="6" fillId="0" borderId="0" xfId="0" applyFont="1"/>
    <xf numFmtId="0" fontId="6" fillId="9" borderId="0" xfId="0" applyFont="1" applyFill="1"/>
    <xf numFmtId="0" fontId="6" fillId="0" borderId="0" xfId="0" applyFont="1" applyAlignment="1">
      <alignment horizontal="center" vertical="center"/>
    </xf>
    <xf numFmtId="0" fontId="34" fillId="3" borderId="5" xfId="0" applyFont="1" applyFill="1" applyBorder="1" applyAlignment="1">
      <alignment horizontal="left" wrapText="1"/>
    </xf>
    <xf numFmtId="164" fontId="9" fillId="3" borderId="5" xfId="0" applyNumberFormat="1" applyFont="1" applyFill="1" applyBorder="1"/>
    <xf numFmtId="164" fontId="9" fillId="2" borderId="8" xfId="0" applyNumberFormat="1" applyFont="1" applyFill="1" applyBorder="1"/>
    <xf numFmtId="10" fontId="9" fillId="0" borderId="3" xfId="0" applyNumberFormat="1" applyFont="1" applyBorder="1"/>
    <xf numFmtId="0" fontId="34" fillId="2" borderId="9" xfId="0" applyFont="1" applyFill="1" applyBorder="1" applyAlignment="1">
      <alignment horizontal="left" wrapText="1"/>
    </xf>
    <xf numFmtId="0" fontId="34" fillId="0" borderId="9" xfId="0" applyFont="1" applyBorder="1" applyAlignment="1">
      <alignment horizontal="left"/>
    </xf>
    <xf numFmtId="164" fontId="9" fillId="22" borderId="9" xfId="0" applyNumberFormat="1" applyFont="1" applyFill="1" applyBorder="1"/>
    <xf numFmtId="10" fontId="9" fillId="0" borderId="9" xfId="0" applyNumberFormat="1" applyFont="1" applyBorder="1"/>
    <xf numFmtId="164" fontId="9" fillId="2" borderId="9" xfId="0" applyNumberFormat="1" applyFont="1" applyFill="1" applyBorder="1"/>
    <xf numFmtId="164" fontId="9" fillId="14" borderId="9" xfId="0" applyNumberFormat="1" applyFont="1" applyFill="1" applyBorder="1"/>
    <xf numFmtId="164" fontId="9" fillId="0" borderId="9" xfId="0" applyNumberFormat="1" applyFont="1" applyBorder="1"/>
    <xf numFmtId="10" fontId="24" fillId="13" borderId="0" xfId="0" applyNumberFormat="1" applyFont="1" applyFill="1"/>
    <xf numFmtId="164" fontId="9" fillId="26" borderId="9" xfId="0" applyNumberFormat="1" applyFont="1" applyFill="1" applyBorder="1"/>
    <xf numFmtId="164" fontId="9" fillId="21" borderId="9" xfId="0" applyNumberFormat="1" applyFont="1" applyFill="1" applyBorder="1"/>
    <xf numFmtId="164" fontId="9" fillId="13" borderId="9" xfId="0" applyNumberFormat="1" applyFont="1" applyFill="1" applyBorder="1"/>
    <xf numFmtId="164" fontId="9" fillId="13" borderId="0" xfId="0" applyNumberFormat="1" applyFont="1" applyFill="1"/>
    <xf numFmtId="0" fontId="38" fillId="25" borderId="9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9" borderId="0" xfId="0" applyFont="1" applyFill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9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8" fillId="8" borderId="4" xfId="0" applyFont="1" applyFill="1" applyBorder="1" applyAlignment="1">
      <alignment horizontal="left" vertical="top" wrapText="1"/>
    </xf>
    <xf numFmtId="0" fontId="37" fillId="0" borderId="5" xfId="0" applyFont="1" applyBorder="1"/>
    <xf numFmtId="0" fontId="37" fillId="0" borderId="6" xfId="0" applyFont="1" applyBorder="1"/>
    <xf numFmtId="0" fontId="38" fillId="0" borderId="11" xfId="0" applyFont="1" applyBorder="1" applyAlignment="1">
      <alignment horizontal="left" vertical="top" wrapText="1"/>
    </xf>
    <xf numFmtId="0" fontId="37" fillId="0" borderId="12" xfId="0" applyFont="1" applyBorder="1"/>
    <xf numFmtId="0" fontId="37" fillId="0" borderId="13" xfId="0" applyFont="1" applyBorder="1"/>
    <xf numFmtId="0" fontId="38" fillId="0" borderId="4" xfId="0" applyFont="1" applyBorder="1" applyAlignment="1">
      <alignment horizontal="left" vertical="top" wrapText="1"/>
    </xf>
    <xf numFmtId="0" fontId="37" fillId="0" borderId="5" xfId="0" applyFont="1" applyBorder="1" applyAlignment="1">
      <alignment wrapText="1"/>
    </xf>
    <xf numFmtId="0" fontId="37" fillId="0" borderId="6" xfId="0" applyFont="1" applyBorder="1" applyAlignment="1">
      <alignment wrapText="1"/>
    </xf>
    <xf numFmtId="0" fontId="39" fillId="0" borderId="3" xfId="0" applyFont="1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/>
    <xf numFmtId="0" fontId="8" fillId="0" borderId="0" xfId="0" applyFont="1" applyFill="1"/>
    <xf numFmtId="164" fontId="9" fillId="0" borderId="0" xfId="0" applyNumberFormat="1" applyFont="1" applyFill="1"/>
    <xf numFmtId="164" fontId="9" fillId="0" borderId="9" xfId="0" applyNumberFormat="1" applyFont="1" applyFill="1" applyBorder="1"/>
    <xf numFmtId="0" fontId="3" fillId="27" borderId="0" xfId="0" applyFont="1" applyFill="1"/>
    <xf numFmtId="0" fontId="9" fillId="27" borderId="0" xfId="0" applyFont="1" applyFill="1"/>
    <xf numFmtId="0" fontId="1" fillId="0" borderId="0" xfId="0" applyFont="1"/>
    <xf numFmtId="0" fontId="1" fillId="0" borderId="0" xfId="0" applyFont="1" applyFill="1"/>
    <xf numFmtId="0" fontId="4" fillId="28" borderId="0" xfId="0" applyFont="1" applyFill="1"/>
    <xf numFmtId="0" fontId="9" fillId="28" borderId="0" xfId="0" applyFont="1" applyFill="1"/>
    <xf numFmtId="0" fontId="1" fillId="9" borderId="0" xfId="0" applyFont="1" applyFill="1"/>
    <xf numFmtId="0" fontId="1" fillId="28" borderId="0" xfId="0" applyFont="1" applyFill="1"/>
  </cellXfs>
  <cellStyles count="3">
    <cellStyle name="Normal" xfId="0" builtinId="0"/>
    <cellStyle name="Virgül" xfId="1" builtinId="3"/>
    <cellStyle name="Yüzde" xfId="2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FF7C80"/>
      <color rgb="FFFF5050"/>
      <color rgb="FFFF0000"/>
      <color rgb="FFFFCC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8EFA-597C-42E7-81AE-7ECAE935665D}">
  <dimension ref="A1:AM133"/>
  <sheetViews>
    <sheetView zoomScale="80" zoomScaleNormal="80" workbookViewId="0">
      <pane ySplit="1" topLeftCell="A2" activePane="bottomLeft" state="frozen"/>
      <selection pane="bottomLeft" activeCell="S9" sqref="S9"/>
    </sheetView>
  </sheetViews>
  <sheetFormatPr defaultColWidth="14.44140625" defaultRowHeight="14.4" x14ac:dyDescent="0.3"/>
  <cols>
    <col min="1" max="1" width="15.33203125" style="13" customWidth="1"/>
    <col min="2" max="2" width="16.109375" style="47" customWidth="1"/>
    <col min="3" max="3" width="23.21875" style="13" bestFit="1" customWidth="1"/>
    <col min="4" max="4" width="79.88671875" style="13" customWidth="1"/>
    <col min="5" max="6" width="10.6640625" style="13" hidden="1" customWidth="1"/>
    <col min="7" max="7" width="14.6640625" style="13" hidden="1" customWidth="1"/>
    <col min="8" max="8" width="10.21875" style="13" hidden="1" customWidth="1"/>
    <col min="9" max="9" width="8.77734375" style="13" customWidth="1"/>
    <col min="10" max="10" width="6.6640625" style="13" customWidth="1"/>
    <col min="11" max="11" width="10.6640625" style="13" customWidth="1"/>
    <col min="12" max="12" width="11.44140625" style="13" customWidth="1"/>
    <col min="13" max="13" width="9.6640625" style="13" customWidth="1"/>
    <col min="14" max="14" width="7.6640625" style="13" customWidth="1"/>
    <col min="15" max="15" width="11.44140625" style="13" customWidth="1"/>
    <col min="16" max="21" width="12.109375" style="13" customWidth="1"/>
    <col min="22" max="27" width="11.5546875" style="13" customWidth="1"/>
    <col min="28" max="28" width="11.44140625" style="13" customWidth="1"/>
    <col min="29" max="29" width="12.33203125" style="13" customWidth="1"/>
    <col min="30" max="30" width="10.44140625" style="13" customWidth="1"/>
    <col min="31" max="31" width="9.6640625" style="13" customWidth="1"/>
    <col min="32" max="32" width="9.44140625" style="13" customWidth="1"/>
    <col min="33" max="34" width="10.33203125" style="13" customWidth="1"/>
    <col min="35" max="35" width="9.33203125" style="13" customWidth="1"/>
    <col min="36" max="36" width="10.44140625" style="13" bestFit="1" customWidth="1"/>
    <col min="37" max="38" width="11.109375" style="13" customWidth="1"/>
    <col min="39" max="16384" width="14.44140625" style="13"/>
  </cols>
  <sheetData>
    <row r="1" spans="1:39" ht="43.2" x14ac:dyDescent="0.3">
      <c r="A1" s="7" t="s">
        <v>1</v>
      </c>
      <c r="B1" s="48" t="s">
        <v>0</v>
      </c>
      <c r="C1" s="7" t="s">
        <v>2</v>
      </c>
      <c r="D1" s="7" t="s">
        <v>3</v>
      </c>
      <c r="E1" s="56" t="s">
        <v>475</v>
      </c>
      <c r="F1" s="56" t="s">
        <v>476</v>
      </c>
      <c r="G1" s="56" t="s">
        <v>477</v>
      </c>
      <c r="H1" s="56" t="s">
        <v>5</v>
      </c>
      <c r="I1" s="7" t="s">
        <v>4</v>
      </c>
      <c r="J1" s="7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8" t="s">
        <v>11</v>
      </c>
      <c r="Q1" s="4" t="s">
        <v>489</v>
      </c>
      <c r="R1" s="4" t="s">
        <v>490</v>
      </c>
      <c r="S1" s="4" t="s">
        <v>486</v>
      </c>
      <c r="T1" s="4" t="s">
        <v>487</v>
      </c>
      <c r="U1" s="4" t="s">
        <v>488</v>
      </c>
      <c r="V1" s="4" t="s">
        <v>12</v>
      </c>
      <c r="W1" s="4"/>
      <c r="X1" s="4"/>
      <c r="Y1" s="4"/>
      <c r="Z1" s="4"/>
      <c r="AA1" s="4"/>
      <c r="AB1" s="9" t="s">
        <v>13</v>
      </c>
      <c r="AC1" s="10" t="s">
        <v>14</v>
      </c>
      <c r="AD1" s="11" t="s">
        <v>15</v>
      </c>
      <c r="AE1" s="12" t="s">
        <v>16</v>
      </c>
      <c r="AF1" s="4" t="s">
        <v>17</v>
      </c>
      <c r="AG1" s="4" t="s">
        <v>115</v>
      </c>
      <c r="AH1" s="5" t="s">
        <v>18</v>
      </c>
      <c r="AI1" s="62" t="s">
        <v>479</v>
      </c>
      <c r="AJ1" s="4" t="s">
        <v>19</v>
      </c>
      <c r="AK1" s="7" t="s">
        <v>20</v>
      </c>
      <c r="AL1" s="7" t="s">
        <v>21</v>
      </c>
    </row>
    <row r="2" spans="1:39" x14ac:dyDescent="0.3">
      <c r="A2" s="13" t="str">
        <f t="shared" ref="A2:A65" si="0">"B"&amp;B2</f>
        <v>BPL10001</v>
      </c>
      <c r="B2" s="34" t="s">
        <v>116</v>
      </c>
      <c r="C2" s="13" t="s">
        <v>22</v>
      </c>
      <c r="D2" s="29" t="s">
        <v>196</v>
      </c>
      <c r="E2" s="29">
        <v>10.5</v>
      </c>
      <c r="F2" s="29">
        <v>10.5</v>
      </c>
      <c r="G2" s="29">
        <v>11</v>
      </c>
      <c r="H2" s="57">
        <f t="shared" ref="H2:H65" si="1">(E2*F2*G2)/3000</f>
        <v>0.40425</v>
      </c>
      <c r="I2" s="13" t="s">
        <v>23</v>
      </c>
      <c r="J2" s="13">
        <v>1</v>
      </c>
      <c r="K2" s="26">
        <f>VLOOKUP(B2,'FIYAT DATA'!A:C,3,)</f>
        <v>40</v>
      </c>
      <c r="L2" s="14">
        <f t="shared" ref="L2:L65" si="2">K2/1.2</f>
        <v>33.333333333333336</v>
      </c>
      <c r="M2" s="14">
        <v>3</v>
      </c>
      <c r="N2" s="14">
        <v>2</v>
      </c>
      <c r="O2" s="14">
        <f t="shared" ref="O2:O65" si="3">(L2*1.2)+M2+N2</f>
        <v>45</v>
      </c>
      <c r="P2" s="51">
        <v>96.82</v>
      </c>
      <c r="Q2" s="23"/>
      <c r="R2" s="23"/>
      <c r="S2" s="23"/>
      <c r="T2" s="23"/>
      <c r="U2" s="23"/>
      <c r="V2" s="16" cm="1">
        <f t="array" ref="V2">_xlfn.IFS(I2=VLOOKUP(I2,Sistem!$L$1:$M$21,1,0),VLOOKUP(I2,Sistem!$L$1:$M$21,2,0))</f>
        <v>0.185</v>
      </c>
      <c r="W2" s="16"/>
      <c r="X2" s="16"/>
      <c r="Y2" s="16"/>
      <c r="Z2" s="16"/>
      <c r="AA2" s="16"/>
      <c r="AB2" s="17">
        <f t="shared" ref="AB2:AB33" si="4">P2-O2-AE2-AF2-AG2-AH2-AI2</f>
        <v>-6.6215833333333265</v>
      </c>
      <c r="AC2" s="18">
        <f t="shared" ref="AC2:AC33" si="5">AB2/P2</f>
        <v>-6.8390656200509464E-2</v>
      </c>
      <c r="AD2" s="19">
        <f t="shared" ref="AD2:AD33" si="6">AB2/O2</f>
        <v>-0.14714629629629614</v>
      </c>
      <c r="AE2" s="20" cm="1">
        <f t="array" ref="AE2">_xlfn.IFS(P2&lt;='Kargo Fiyatları'!$M$4,'Kargo Fiyatları'!$O$4,P2&lt;='Kargo Fiyatları'!$M$5,'Kargo Fiyatları'!$O$5,P2&gt;='Kargo Fiyatları'!$M$6,VLOOKUP(J2,'Kargo Fiyatları'!A:K,7,0)*1.2)</f>
        <v>32.495999999999995</v>
      </c>
      <c r="AF2" s="14">
        <v>8.39</v>
      </c>
      <c r="AG2" s="14">
        <f t="shared" ref="AG2:AG33" si="7">P2*V2</f>
        <v>17.9117</v>
      </c>
      <c r="AH2" s="21">
        <f t="shared" ref="AH2:AH33" si="8">(P2-(P2/1.2))-((O2+AE2+AF2+AG2)-((O2+AE2+AF2+AG2)/1.2))</f>
        <v>-1.1629500000000093</v>
      </c>
      <c r="AI2" s="63">
        <f t="shared" ref="AI2:AI33" si="9">(P2/1.2)*0.01</f>
        <v>0.8068333333333334</v>
      </c>
      <c r="AJ2" s="13">
        <v>500</v>
      </c>
      <c r="AK2" s="14">
        <f>AJ2*AB2</f>
        <v>-3310.7916666666633</v>
      </c>
      <c r="AL2" s="14">
        <f>AJ2*P2</f>
        <v>48410</v>
      </c>
    </row>
    <row r="3" spans="1:39" x14ac:dyDescent="0.3">
      <c r="A3" s="13" t="str">
        <f t="shared" si="0"/>
        <v>BPL50001</v>
      </c>
      <c r="B3" s="36" t="s">
        <v>167</v>
      </c>
      <c r="C3" s="13" t="s">
        <v>168</v>
      </c>
      <c r="D3" s="13" t="s">
        <v>169</v>
      </c>
      <c r="E3" s="29">
        <v>10.5</v>
      </c>
      <c r="F3" s="29">
        <v>10.5</v>
      </c>
      <c r="G3" s="13">
        <v>22</v>
      </c>
      <c r="H3" s="57">
        <f t="shared" si="1"/>
        <v>0.8085</v>
      </c>
      <c r="I3" s="13" t="s">
        <v>23</v>
      </c>
      <c r="J3" s="13">
        <v>1</v>
      </c>
      <c r="K3" s="26">
        <f>VLOOKUP(B3,'FIYAT DATA'!A:C,3,)</f>
        <v>80</v>
      </c>
      <c r="L3" s="14">
        <f t="shared" si="2"/>
        <v>66.666666666666671</v>
      </c>
      <c r="M3" s="14">
        <v>6</v>
      </c>
      <c r="N3" s="14">
        <v>2</v>
      </c>
      <c r="O3" s="14">
        <f t="shared" si="3"/>
        <v>88</v>
      </c>
      <c r="P3" s="15">
        <v>239.9</v>
      </c>
      <c r="Q3" s="23"/>
      <c r="R3" s="23"/>
      <c r="S3" s="23"/>
      <c r="T3" s="23"/>
      <c r="U3" s="23"/>
      <c r="V3" s="16" cm="1">
        <f t="array" ref="V3">_xlfn.IFS(I3=VLOOKUP(I3,Sistem!$L$1:$M$21,1,0),VLOOKUP(I3,Sistem!$L$1:$M$21,2,0))</f>
        <v>0.185</v>
      </c>
      <c r="W3" s="16"/>
      <c r="X3" s="16"/>
      <c r="Y3" s="16"/>
      <c r="Z3" s="16"/>
      <c r="AA3" s="16"/>
      <c r="AB3" s="17">
        <f t="shared" si="4"/>
        <v>28.937916666666695</v>
      </c>
      <c r="AC3" s="18">
        <f t="shared" si="5"/>
        <v>0.1206249131582605</v>
      </c>
      <c r="AD3" s="19">
        <f t="shared" si="6"/>
        <v>0.32883996212121241</v>
      </c>
      <c r="AE3" s="20" cm="1">
        <f t="array" ref="AE3">_xlfn.IFS(P3&lt;='Kargo Fiyatları'!$M$4,'Kargo Fiyatları'!$O$4,P3&lt;='Kargo Fiyatları'!$M$5,'Kargo Fiyatları'!$O$5,P3&gt;='Kargo Fiyatları'!$M$6,VLOOKUP(J3,'Kargo Fiyatları'!A:K,7,0)*1.2)</f>
        <v>62.003999999999998</v>
      </c>
      <c r="AF3" s="14">
        <v>8.39</v>
      </c>
      <c r="AG3" s="14">
        <f t="shared" si="7"/>
        <v>44.381500000000003</v>
      </c>
      <c r="AH3" s="21">
        <f t="shared" si="8"/>
        <v>6.1874166666666497</v>
      </c>
      <c r="AI3" s="63">
        <f t="shared" si="9"/>
        <v>1.999166666666667</v>
      </c>
      <c r="AL3" s="14">
        <f>AK3*AB3</f>
        <v>0</v>
      </c>
      <c r="AM3" s="14">
        <f>AK3*P3</f>
        <v>0</v>
      </c>
    </row>
    <row r="4" spans="1:39" x14ac:dyDescent="0.3">
      <c r="A4" s="13" t="str">
        <f t="shared" si="0"/>
        <v>BPL10002</v>
      </c>
      <c r="B4" s="34" t="s">
        <v>117</v>
      </c>
      <c r="C4" s="13" t="s">
        <v>24</v>
      </c>
      <c r="D4" s="30" t="s">
        <v>211</v>
      </c>
      <c r="E4" s="30">
        <v>21</v>
      </c>
      <c r="F4" s="30">
        <v>10</v>
      </c>
      <c r="G4" s="30">
        <v>21</v>
      </c>
      <c r="H4" s="57">
        <f t="shared" si="1"/>
        <v>1.47</v>
      </c>
      <c r="I4" s="13" t="s">
        <v>23</v>
      </c>
      <c r="J4" s="13">
        <v>2</v>
      </c>
      <c r="K4" s="26">
        <f>VLOOKUP(B4,'FIYAT DATA'!A:C,3,)</f>
        <v>45</v>
      </c>
      <c r="L4" s="14">
        <f t="shared" si="2"/>
        <v>37.5</v>
      </c>
      <c r="M4" s="14">
        <f>VLOOKUP(J4,Sistem!E:J,6,0)</f>
        <v>6</v>
      </c>
      <c r="N4" s="14">
        <v>2</v>
      </c>
      <c r="O4" s="14">
        <f t="shared" si="3"/>
        <v>53</v>
      </c>
      <c r="P4" s="51">
        <v>124.9</v>
      </c>
      <c r="Q4" s="23"/>
      <c r="R4" s="23"/>
      <c r="S4" s="23"/>
      <c r="T4" s="23"/>
      <c r="U4" s="23"/>
      <c r="V4" s="16" cm="1">
        <f t="array" ref="V4">_xlfn.IFS(I4=VLOOKUP(I4,Sistem!$L$1:$M$21,1,0),VLOOKUP(I4,Sistem!$L$1:$M$21,2,0))</f>
        <v>0.185</v>
      </c>
      <c r="W4" s="16"/>
      <c r="X4" s="16"/>
      <c r="Y4" s="16"/>
      <c r="Z4" s="16"/>
      <c r="AA4" s="16"/>
      <c r="AB4" s="17">
        <f t="shared" si="4"/>
        <v>5.5487500000000143</v>
      </c>
      <c r="AC4" s="18">
        <f t="shared" si="5"/>
        <v>4.4425540432345992E-2</v>
      </c>
      <c r="AD4" s="19">
        <f t="shared" si="6"/>
        <v>0.10469339622641537</v>
      </c>
      <c r="AE4" s="20" cm="1">
        <f t="array" ref="AE4">_xlfn.IFS(P4&lt;='Kargo Fiyatları'!$M$4,'Kargo Fiyatları'!$O$4,P4&lt;='Kargo Fiyatları'!$M$5,'Kargo Fiyatları'!$O$5,P4&gt;='Kargo Fiyatları'!$M$6,VLOOKUP(J4,'Kargo Fiyatları'!A:K,7,0)*1.2)</f>
        <v>32.495999999999995</v>
      </c>
      <c r="AF4" s="14">
        <v>8.39</v>
      </c>
      <c r="AG4" s="14">
        <f t="shared" si="7"/>
        <v>23.1065</v>
      </c>
      <c r="AH4" s="21">
        <f t="shared" si="8"/>
        <v>1.3179166666666617</v>
      </c>
      <c r="AI4" s="63">
        <f t="shared" si="9"/>
        <v>1.0408333333333335</v>
      </c>
      <c r="AJ4" s="13">
        <v>200</v>
      </c>
      <c r="AK4" s="14">
        <f t="shared" ref="AK4:AK34" si="10">AJ4*AB4</f>
        <v>1109.750000000003</v>
      </c>
      <c r="AL4" s="14">
        <f t="shared" ref="AL4:AL34" si="11">AJ4*P4</f>
        <v>24980</v>
      </c>
    </row>
    <row r="5" spans="1:39" x14ac:dyDescent="0.3">
      <c r="A5" s="13" t="str">
        <f t="shared" si="0"/>
        <v>BPL10003</v>
      </c>
      <c r="B5" s="35" t="s">
        <v>118</v>
      </c>
      <c r="C5" s="13" t="s">
        <v>24</v>
      </c>
      <c r="D5" s="30" t="s">
        <v>212</v>
      </c>
      <c r="E5" s="30">
        <v>21</v>
      </c>
      <c r="F5" s="30">
        <v>10</v>
      </c>
      <c r="G5" s="30">
        <v>21</v>
      </c>
      <c r="H5" s="57">
        <f t="shared" si="1"/>
        <v>1.47</v>
      </c>
      <c r="I5" s="13" t="s">
        <v>23</v>
      </c>
      <c r="J5" s="13">
        <v>2</v>
      </c>
      <c r="K5" s="26">
        <f>VLOOKUP(B5,'FIYAT DATA'!A:C,3,)</f>
        <v>45</v>
      </c>
      <c r="L5" s="14">
        <f t="shared" si="2"/>
        <v>37.5</v>
      </c>
      <c r="M5" s="14">
        <f>VLOOKUP(J5,Sistem!E:J,6,0)</f>
        <v>6</v>
      </c>
      <c r="N5" s="14">
        <v>2</v>
      </c>
      <c r="O5" s="14">
        <f t="shared" si="3"/>
        <v>53</v>
      </c>
      <c r="P5" s="15">
        <v>219.9</v>
      </c>
      <c r="Q5" s="23"/>
      <c r="R5" s="23"/>
      <c r="S5" s="23"/>
      <c r="T5" s="23"/>
      <c r="U5" s="23"/>
      <c r="V5" s="16" cm="1">
        <f t="array" ref="V5">_xlfn.IFS(I5=VLOOKUP(I5,Sistem!$L$1:$M$21,1,0),VLOOKUP(I5,Sistem!$L$1:$M$21,2,0))</f>
        <v>0.185</v>
      </c>
      <c r="W5" s="16"/>
      <c r="X5" s="16"/>
      <c r="Y5" s="16"/>
      <c r="Z5" s="16"/>
      <c r="AA5" s="16"/>
      <c r="AB5" s="17">
        <f t="shared" si="4"/>
        <v>44.687916666666659</v>
      </c>
      <c r="AC5" s="18">
        <f t="shared" si="5"/>
        <v>0.20321926633318171</v>
      </c>
      <c r="AD5" s="19">
        <f t="shared" si="6"/>
        <v>0.84316823899371052</v>
      </c>
      <c r="AE5" s="20" cm="1">
        <f t="array" ref="AE5">_xlfn.IFS(P5&lt;='Kargo Fiyatları'!$M$4,'Kargo Fiyatları'!$O$4,P5&lt;='Kargo Fiyatları'!$M$5,'Kargo Fiyatları'!$O$5,P5&gt;='Kargo Fiyatları'!$M$6,VLOOKUP(J5,'Kargo Fiyatları'!A:K,7,0)*1.2)</f>
        <v>62.003999999999998</v>
      </c>
      <c r="AF5" s="14">
        <v>8.39</v>
      </c>
      <c r="AG5" s="14">
        <f t="shared" si="7"/>
        <v>40.6815</v>
      </c>
      <c r="AH5" s="21">
        <f t="shared" si="8"/>
        <v>9.3040833333333524</v>
      </c>
      <c r="AI5" s="63">
        <f t="shared" si="9"/>
        <v>1.8325</v>
      </c>
      <c r="AJ5" s="13">
        <v>200</v>
      </c>
      <c r="AK5" s="14">
        <f t="shared" si="10"/>
        <v>8937.5833333333321</v>
      </c>
      <c r="AL5" s="14">
        <f t="shared" si="11"/>
        <v>43980</v>
      </c>
    </row>
    <row r="6" spans="1:39" x14ac:dyDescent="0.3">
      <c r="A6" s="13" t="str">
        <f t="shared" si="0"/>
        <v>BPL10004</v>
      </c>
      <c r="B6" s="34" t="s">
        <v>119</v>
      </c>
      <c r="C6" s="13" t="s">
        <v>25</v>
      </c>
      <c r="D6" s="30" t="s">
        <v>213</v>
      </c>
      <c r="E6" s="30">
        <v>17.5</v>
      </c>
      <c r="F6" s="30">
        <v>12</v>
      </c>
      <c r="G6" s="30">
        <v>17.5</v>
      </c>
      <c r="H6" s="57">
        <f t="shared" si="1"/>
        <v>1.2250000000000001</v>
      </c>
      <c r="I6" s="13" t="s">
        <v>23</v>
      </c>
      <c r="J6" s="13">
        <v>2</v>
      </c>
      <c r="K6" s="26">
        <f>VLOOKUP(B6,'FIYAT DATA'!A:C,3,)</f>
        <v>30</v>
      </c>
      <c r="L6" s="14">
        <f t="shared" si="2"/>
        <v>25</v>
      </c>
      <c r="M6" s="14">
        <f>VLOOKUP(J6,Sistem!E:J,6,0)</f>
        <v>6</v>
      </c>
      <c r="N6" s="14">
        <v>2</v>
      </c>
      <c r="O6" s="14">
        <f t="shared" si="3"/>
        <v>38</v>
      </c>
      <c r="P6" s="15">
        <v>124.9</v>
      </c>
      <c r="Q6" s="23"/>
      <c r="R6" s="23"/>
      <c r="S6" s="23"/>
      <c r="T6" s="23"/>
      <c r="U6" s="23"/>
      <c r="V6" s="16" cm="1">
        <f t="array" ref="V6">_xlfn.IFS(I6=VLOOKUP(I6,Sistem!$L$1:$M$21,1,0),VLOOKUP(I6,Sistem!$L$1:$M$21,2,0))</f>
        <v>0.185</v>
      </c>
      <c r="W6" s="16"/>
      <c r="X6" s="16"/>
      <c r="Y6" s="16"/>
      <c r="Z6" s="16"/>
      <c r="AA6" s="16"/>
      <c r="AB6" s="17">
        <f t="shared" si="4"/>
        <v>18.048750000000013</v>
      </c>
      <c r="AC6" s="18">
        <f t="shared" si="5"/>
        <v>0.14450560448358696</v>
      </c>
      <c r="AD6" s="19">
        <f t="shared" si="6"/>
        <v>0.47496710526315822</v>
      </c>
      <c r="AE6" s="20" cm="1">
        <f t="array" ref="AE6">_xlfn.IFS(P6&lt;='Kargo Fiyatları'!$M$4,'Kargo Fiyatları'!$O$4,P6&lt;='Kargo Fiyatları'!$M$5,'Kargo Fiyatları'!$O$5,P6&gt;='Kargo Fiyatları'!$M$6,VLOOKUP(J6,'Kargo Fiyatları'!A:K,7,0)*1.2)</f>
        <v>32.495999999999995</v>
      </c>
      <c r="AF6" s="14">
        <v>8.39</v>
      </c>
      <c r="AG6" s="14">
        <f t="shared" si="7"/>
        <v>23.1065</v>
      </c>
      <c r="AH6" s="21">
        <f t="shared" si="8"/>
        <v>3.8179166666666617</v>
      </c>
      <c r="AI6" s="63">
        <f t="shared" si="9"/>
        <v>1.0408333333333335</v>
      </c>
      <c r="AJ6" s="13">
        <v>25</v>
      </c>
      <c r="AK6" s="14">
        <f t="shared" si="10"/>
        <v>451.21875000000034</v>
      </c>
      <c r="AL6" s="14">
        <f t="shared" si="11"/>
        <v>3122.5</v>
      </c>
    </row>
    <row r="7" spans="1:39" x14ac:dyDescent="0.3">
      <c r="A7" s="13" t="str">
        <f t="shared" si="0"/>
        <v>BPL10005</v>
      </c>
      <c r="B7" s="34" t="s">
        <v>120</v>
      </c>
      <c r="C7" s="13" t="s">
        <v>25</v>
      </c>
      <c r="D7" s="30" t="s">
        <v>228</v>
      </c>
      <c r="E7" s="30">
        <v>17.5</v>
      </c>
      <c r="F7" s="30">
        <v>12</v>
      </c>
      <c r="G7" s="30">
        <v>17.5</v>
      </c>
      <c r="H7" s="57">
        <f t="shared" si="1"/>
        <v>1.2250000000000001</v>
      </c>
      <c r="I7" s="13" t="s">
        <v>23</v>
      </c>
      <c r="J7" s="13">
        <v>2</v>
      </c>
      <c r="K7" s="26">
        <f>VLOOKUP(B7,'FIYAT DATA'!A:C,3,)</f>
        <v>30</v>
      </c>
      <c r="L7" s="14">
        <f t="shared" si="2"/>
        <v>25</v>
      </c>
      <c r="M7" s="14">
        <f>VLOOKUP(J7,Sistem!E:J,6,0)</f>
        <v>6</v>
      </c>
      <c r="N7" s="14">
        <v>2</v>
      </c>
      <c r="O7" s="14">
        <f t="shared" si="3"/>
        <v>38</v>
      </c>
      <c r="P7" s="15">
        <v>124.9</v>
      </c>
      <c r="Q7" s="23"/>
      <c r="R7" s="23"/>
      <c r="S7" s="23"/>
      <c r="T7" s="23"/>
      <c r="U7" s="23"/>
      <c r="V7" s="16" cm="1">
        <f t="array" ref="V7">_xlfn.IFS(I7=VLOOKUP(I7,Sistem!$L$1:$M$21,1,0),VLOOKUP(I7,Sistem!$L$1:$M$21,2,0))</f>
        <v>0.185</v>
      </c>
      <c r="W7" s="16"/>
      <c r="X7" s="16"/>
      <c r="Y7" s="16"/>
      <c r="Z7" s="16"/>
      <c r="AA7" s="16"/>
      <c r="AB7" s="17">
        <f t="shared" si="4"/>
        <v>18.048750000000013</v>
      </c>
      <c r="AC7" s="18">
        <f t="shared" si="5"/>
        <v>0.14450560448358696</v>
      </c>
      <c r="AD7" s="19">
        <f t="shared" si="6"/>
        <v>0.47496710526315822</v>
      </c>
      <c r="AE7" s="20" cm="1">
        <f t="array" ref="AE7">_xlfn.IFS(P7&lt;='Kargo Fiyatları'!$M$4,'Kargo Fiyatları'!$O$4,P7&lt;='Kargo Fiyatları'!$M$5,'Kargo Fiyatları'!$O$5,P7&gt;='Kargo Fiyatları'!$M$6,VLOOKUP(J7,'Kargo Fiyatları'!A:K,7,0)*1.2)</f>
        <v>32.495999999999995</v>
      </c>
      <c r="AF7" s="14">
        <v>8.39</v>
      </c>
      <c r="AG7" s="14">
        <f t="shared" si="7"/>
        <v>23.1065</v>
      </c>
      <c r="AH7" s="21">
        <f t="shared" si="8"/>
        <v>3.8179166666666617</v>
      </c>
      <c r="AI7" s="63">
        <f t="shared" si="9"/>
        <v>1.0408333333333335</v>
      </c>
      <c r="AJ7" s="13">
        <v>25</v>
      </c>
      <c r="AK7" s="14">
        <f t="shared" si="10"/>
        <v>451.21875000000034</v>
      </c>
      <c r="AL7" s="14">
        <f t="shared" si="11"/>
        <v>3122.5</v>
      </c>
    </row>
    <row r="8" spans="1:39" x14ac:dyDescent="0.3">
      <c r="A8" s="13" t="str">
        <f t="shared" si="0"/>
        <v>BPL10006</v>
      </c>
      <c r="B8" s="35" t="s">
        <v>121</v>
      </c>
      <c r="C8" s="13" t="s">
        <v>25</v>
      </c>
      <c r="D8" s="30" t="s">
        <v>214</v>
      </c>
      <c r="E8" s="30">
        <v>17.5</v>
      </c>
      <c r="F8" s="30">
        <v>12</v>
      </c>
      <c r="G8" s="30">
        <v>17.5</v>
      </c>
      <c r="H8" s="57">
        <f t="shared" si="1"/>
        <v>1.2250000000000001</v>
      </c>
      <c r="I8" s="13" t="s">
        <v>23</v>
      </c>
      <c r="J8" s="13">
        <v>2</v>
      </c>
      <c r="K8" s="26">
        <f>VLOOKUP(B8,'FIYAT DATA'!A:C,3,)</f>
        <v>30</v>
      </c>
      <c r="L8" s="14">
        <f t="shared" si="2"/>
        <v>25</v>
      </c>
      <c r="M8" s="14">
        <f>VLOOKUP(J8,Sistem!E:J,6,0)</f>
        <v>6</v>
      </c>
      <c r="N8" s="14">
        <v>2</v>
      </c>
      <c r="O8" s="14">
        <f t="shared" si="3"/>
        <v>38</v>
      </c>
      <c r="P8" s="15">
        <v>124.9</v>
      </c>
      <c r="Q8" s="23"/>
      <c r="R8" s="23"/>
      <c r="S8" s="23"/>
      <c r="T8" s="23"/>
      <c r="U8" s="23"/>
      <c r="V8" s="16" cm="1">
        <f t="array" ref="V8">_xlfn.IFS(I8=VLOOKUP(I8,Sistem!$L$1:$M$21,1,0),VLOOKUP(I8,Sistem!$L$1:$M$21,2,0))</f>
        <v>0.185</v>
      </c>
      <c r="W8" s="16"/>
      <c r="X8" s="16"/>
      <c r="Y8" s="16"/>
      <c r="Z8" s="16"/>
      <c r="AA8" s="16"/>
      <c r="AB8" s="17">
        <f t="shared" si="4"/>
        <v>18.048750000000013</v>
      </c>
      <c r="AC8" s="18">
        <f t="shared" si="5"/>
        <v>0.14450560448358696</v>
      </c>
      <c r="AD8" s="19">
        <f t="shared" si="6"/>
        <v>0.47496710526315822</v>
      </c>
      <c r="AE8" s="20" cm="1">
        <f t="array" ref="AE8">_xlfn.IFS(P8&lt;='Kargo Fiyatları'!$M$4,'Kargo Fiyatları'!$O$4,P8&lt;='Kargo Fiyatları'!$M$5,'Kargo Fiyatları'!$O$5,P8&gt;='Kargo Fiyatları'!$M$6,VLOOKUP(J8,'Kargo Fiyatları'!A:K,7,0)*1.2)</f>
        <v>32.495999999999995</v>
      </c>
      <c r="AF8" s="14">
        <v>8.39</v>
      </c>
      <c r="AG8" s="14">
        <f t="shared" si="7"/>
        <v>23.1065</v>
      </c>
      <c r="AH8" s="21">
        <f t="shared" si="8"/>
        <v>3.8179166666666617</v>
      </c>
      <c r="AI8" s="63">
        <f t="shared" si="9"/>
        <v>1.0408333333333335</v>
      </c>
      <c r="AJ8" s="13">
        <v>25</v>
      </c>
      <c r="AK8" s="14">
        <f t="shared" si="10"/>
        <v>451.21875000000034</v>
      </c>
      <c r="AL8" s="14">
        <f t="shared" si="11"/>
        <v>3122.5</v>
      </c>
    </row>
    <row r="9" spans="1:39" x14ac:dyDescent="0.3">
      <c r="A9" s="13" t="str">
        <f t="shared" si="0"/>
        <v>BPL10007</v>
      </c>
      <c r="B9" s="35" t="s">
        <v>122</v>
      </c>
      <c r="C9" s="13" t="s">
        <v>25</v>
      </c>
      <c r="D9" s="30" t="s">
        <v>215</v>
      </c>
      <c r="E9" s="30">
        <v>17.5</v>
      </c>
      <c r="F9" s="30">
        <v>12</v>
      </c>
      <c r="G9" s="30">
        <v>17.5</v>
      </c>
      <c r="H9" s="57">
        <f t="shared" si="1"/>
        <v>1.2250000000000001</v>
      </c>
      <c r="I9" s="13" t="s">
        <v>23</v>
      </c>
      <c r="J9" s="13">
        <v>2</v>
      </c>
      <c r="K9" s="26">
        <f>VLOOKUP(B9,'FIYAT DATA'!A:C,3,)</f>
        <v>30</v>
      </c>
      <c r="L9" s="14">
        <f t="shared" si="2"/>
        <v>25</v>
      </c>
      <c r="M9" s="14">
        <f>VLOOKUP(J9,Sistem!E:J,6,0)</f>
        <v>6</v>
      </c>
      <c r="N9" s="14">
        <v>2</v>
      </c>
      <c r="O9" s="14">
        <f t="shared" si="3"/>
        <v>38</v>
      </c>
      <c r="P9" s="15">
        <v>124.9</v>
      </c>
      <c r="Q9" s="23"/>
      <c r="R9" s="23"/>
      <c r="S9" s="23"/>
      <c r="T9" s="23"/>
      <c r="U9" s="23"/>
      <c r="V9" s="16" cm="1">
        <f t="array" ref="V9">_xlfn.IFS(I9=VLOOKUP(I9,Sistem!$L$1:$M$21,1,0),VLOOKUP(I9,Sistem!$L$1:$M$21,2,0))</f>
        <v>0.185</v>
      </c>
      <c r="W9" s="16"/>
      <c r="X9" s="16"/>
      <c r="Y9" s="16"/>
      <c r="Z9" s="16"/>
      <c r="AA9" s="16"/>
      <c r="AB9" s="17">
        <f t="shared" si="4"/>
        <v>18.048750000000013</v>
      </c>
      <c r="AC9" s="18">
        <f t="shared" si="5"/>
        <v>0.14450560448358696</v>
      </c>
      <c r="AD9" s="19">
        <f t="shared" si="6"/>
        <v>0.47496710526315822</v>
      </c>
      <c r="AE9" s="20" cm="1">
        <f t="array" ref="AE9">_xlfn.IFS(P9&lt;='Kargo Fiyatları'!$M$4,'Kargo Fiyatları'!$O$4,P9&lt;='Kargo Fiyatları'!$M$5,'Kargo Fiyatları'!$O$5,P9&gt;='Kargo Fiyatları'!$M$6,VLOOKUP(J9,'Kargo Fiyatları'!A:K,7,0)*1.2)</f>
        <v>32.495999999999995</v>
      </c>
      <c r="AF9" s="14">
        <v>8.39</v>
      </c>
      <c r="AG9" s="14">
        <f t="shared" si="7"/>
        <v>23.1065</v>
      </c>
      <c r="AH9" s="21">
        <f t="shared" si="8"/>
        <v>3.8179166666666617</v>
      </c>
      <c r="AI9" s="63">
        <f t="shared" si="9"/>
        <v>1.0408333333333335</v>
      </c>
      <c r="AJ9" s="13">
        <v>25</v>
      </c>
      <c r="AK9" s="14">
        <f t="shared" si="10"/>
        <v>451.21875000000034</v>
      </c>
      <c r="AL9" s="14">
        <f t="shared" si="11"/>
        <v>3122.5</v>
      </c>
    </row>
    <row r="10" spans="1:39" x14ac:dyDescent="0.3">
      <c r="A10" s="13" t="str">
        <f t="shared" si="0"/>
        <v>BPL10008</v>
      </c>
      <c r="B10" s="35" t="s">
        <v>183</v>
      </c>
      <c r="C10" s="27" t="s">
        <v>190</v>
      </c>
      <c r="D10" s="30" t="s">
        <v>216</v>
      </c>
      <c r="E10" s="30">
        <v>22</v>
      </c>
      <c r="F10" s="30">
        <v>10</v>
      </c>
      <c r="G10" s="30">
        <v>3</v>
      </c>
      <c r="H10" s="57">
        <f t="shared" si="1"/>
        <v>0.22</v>
      </c>
      <c r="I10" s="13" t="s">
        <v>23</v>
      </c>
      <c r="J10" s="13">
        <v>1</v>
      </c>
      <c r="K10" s="26">
        <f>VLOOKUP(B10,'FIYAT DATA'!A:C,3,)</f>
        <v>20</v>
      </c>
      <c r="L10" s="14">
        <f t="shared" si="2"/>
        <v>16.666666666666668</v>
      </c>
      <c r="M10" s="14">
        <f>VLOOKUP(J10,Sistem!E:J,6,0)</f>
        <v>5</v>
      </c>
      <c r="N10" s="14">
        <v>2</v>
      </c>
      <c r="O10" s="14">
        <f t="shared" si="3"/>
        <v>27</v>
      </c>
      <c r="P10" s="15">
        <v>119.9</v>
      </c>
      <c r="Q10" s="23"/>
      <c r="R10" s="23"/>
      <c r="S10" s="23"/>
      <c r="T10" s="23"/>
      <c r="U10" s="23"/>
      <c r="V10" s="16" cm="1">
        <f t="array" ref="V10">_xlfn.IFS(I10=VLOOKUP(I10,Sistem!$L$1:$M$21,1,0),VLOOKUP(I10,Sistem!$L$1:$M$21,2,0))</f>
        <v>0.185</v>
      </c>
      <c r="W10" s="16"/>
      <c r="X10" s="16"/>
      <c r="Y10" s="16"/>
      <c r="Z10" s="16"/>
      <c r="AA10" s="16"/>
      <c r="AB10" s="17">
        <f t="shared" si="4"/>
        <v>23.861249999999998</v>
      </c>
      <c r="AC10" s="18">
        <f t="shared" si="5"/>
        <v>0.19900959132610507</v>
      </c>
      <c r="AD10" s="19">
        <f t="shared" si="6"/>
        <v>0.88374999999999992</v>
      </c>
      <c r="AE10" s="20" cm="1">
        <f t="array" ref="AE10">_xlfn.IFS(P10&lt;='Kargo Fiyatları'!$M$4,'Kargo Fiyatları'!$O$4,P10&lt;='Kargo Fiyatları'!$M$5,'Kargo Fiyatları'!$O$5,P10&gt;='Kargo Fiyatları'!$M$6,VLOOKUP(J10,'Kargo Fiyatları'!A:K,7,0)*1.2)</f>
        <v>32.495999999999995</v>
      </c>
      <c r="AF10" s="14">
        <v>8.39</v>
      </c>
      <c r="AG10" s="14">
        <f t="shared" si="7"/>
        <v>22.1815</v>
      </c>
      <c r="AH10" s="21">
        <f t="shared" si="8"/>
        <v>4.9720833333333445</v>
      </c>
      <c r="AI10" s="63">
        <f t="shared" si="9"/>
        <v>0.99916666666666676</v>
      </c>
      <c r="AJ10" s="13">
        <v>15</v>
      </c>
      <c r="AK10" s="14">
        <f t="shared" si="10"/>
        <v>357.91874999999999</v>
      </c>
      <c r="AL10" s="14">
        <f t="shared" si="11"/>
        <v>1798.5</v>
      </c>
    </row>
    <row r="11" spans="1:39" x14ac:dyDescent="0.3">
      <c r="A11" s="13" t="str">
        <f t="shared" si="0"/>
        <v>BPL10009</v>
      </c>
      <c r="B11" s="35" t="s">
        <v>123</v>
      </c>
      <c r="C11" s="30" t="s">
        <v>217</v>
      </c>
      <c r="D11" s="30" t="s">
        <v>218</v>
      </c>
      <c r="E11" s="30">
        <v>7</v>
      </c>
      <c r="F11" s="30">
        <v>27</v>
      </c>
      <c r="G11" s="30">
        <v>3</v>
      </c>
      <c r="H11" s="57">
        <f t="shared" si="1"/>
        <v>0.189</v>
      </c>
      <c r="I11" s="22" t="s">
        <v>478</v>
      </c>
      <c r="J11" s="13">
        <v>1</v>
      </c>
      <c r="K11" s="26">
        <f>VLOOKUP(B11,'FIYAT DATA'!A:C,3,)</f>
        <v>5</v>
      </c>
      <c r="L11" s="14">
        <f t="shared" si="2"/>
        <v>4.166666666666667</v>
      </c>
      <c r="M11" s="14">
        <f>VLOOKUP(J11,Sistem!E:J,6,0)</f>
        <v>5</v>
      </c>
      <c r="N11" s="14">
        <v>2</v>
      </c>
      <c r="O11" s="14">
        <f t="shared" si="3"/>
        <v>12</v>
      </c>
      <c r="P11" s="15">
        <v>89.9</v>
      </c>
      <c r="Q11" s="23"/>
      <c r="R11" s="23"/>
      <c r="S11" s="23"/>
      <c r="T11" s="23"/>
      <c r="U11" s="23"/>
      <c r="V11" s="16" cm="1">
        <f t="array" ref="V11">_xlfn.IFS(I11=VLOOKUP(I11,Sistem!$L$1:$M$21,1,0),VLOOKUP(I11,Sistem!$L$1:$M$21,2,0))</f>
        <v>0.20499999999999999</v>
      </c>
      <c r="W11" s="16"/>
      <c r="X11" s="16"/>
      <c r="Y11" s="16"/>
      <c r="Z11" s="16"/>
      <c r="AA11" s="16"/>
      <c r="AB11" s="17">
        <f t="shared" si="4"/>
        <v>14.737916666666674</v>
      </c>
      <c r="AC11" s="18">
        <f t="shared" si="5"/>
        <v>0.16393678160919548</v>
      </c>
      <c r="AD11" s="19">
        <f t="shared" si="6"/>
        <v>1.2281597222222229</v>
      </c>
      <c r="AE11" s="20" cm="1">
        <f t="array" ref="AE11">_xlfn.IFS(P11&lt;='Kargo Fiyatları'!$M$4,'Kargo Fiyatları'!$O$4,P11&lt;='Kargo Fiyatları'!$M$5,'Kargo Fiyatları'!$O$5,P11&gt;='Kargo Fiyatları'!$M$6,VLOOKUP(J11,'Kargo Fiyatları'!A:K,7,0)*1.2)</f>
        <v>32.495999999999995</v>
      </c>
      <c r="AF11" s="14">
        <v>8.39</v>
      </c>
      <c r="AG11" s="14">
        <f t="shared" si="7"/>
        <v>18.429500000000001</v>
      </c>
      <c r="AH11" s="21">
        <f t="shared" si="8"/>
        <v>3.0974166666666676</v>
      </c>
      <c r="AI11" s="63">
        <f t="shared" si="9"/>
        <v>0.74916666666666676</v>
      </c>
      <c r="AJ11" s="13">
        <v>10</v>
      </c>
      <c r="AK11" s="14">
        <f t="shared" si="10"/>
        <v>147.37916666666675</v>
      </c>
      <c r="AL11" s="14">
        <f t="shared" si="11"/>
        <v>899</v>
      </c>
    </row>
    <row r="12" spans="1:39" x14ac:dyDescent="0.3">
      <c r="A12" s="13" t="str">
        <f t="shared" si="0"/>
        <v>BPL10010</v>
      </c>
      <c r="B12" s="34" t="s">
        <v>124</v>
      </c>
      <c r="C12" s="28" t="s">
        <v>192</v>
      </c>
      <c r="D12" s="29" t="s">
        <v>197</v>
      </c>
      <c r="E12" s="29">
        <v>28.5</v>
      </c>
      <c r="F12" s="29">
        <v>18</v>
      </c>
      <c r="G12" s="29">
        <v>12.5</v>
      </c>
      <c r="H12" s="58">
        <f t="shared" si="1"/>
        <v>2.1375000000000002</v>
      </c>
      <c r="I12" s="13" t="s">
        <v>23</v>
      </c>
      <c r="J12" s="13">
        <v>3</v>
      </c>
      <c r="K12" s="26">
        <f>VLOOKUP(B12,'FIYAT DATA'!A:C,3,)</f>
        <v>120</v>
      </c>
      <c r="L12" s="14">
        <f t="shared" si="2"/>
        <v>100</v>
      </c>
      <c r="M12" s="14">
        <v>10</v>
      </c>
      <c r="N12" s="14">
        <v>2</v>
      </c>
      <c r="O12" s="14">
        <f t="shared" si="3"/>
        <v>132</v>
      </c>
      <c r="P12" s="51">
        <v>299</v>
      </c>
      <c r="Q12" s="23"/>
      <c r="R12" s="23"/>
      <c r="S12" s="23"/>
      <c r="T12" s="23"/>
      <c r="U12" s="23"/>
      <c r="V12" s="16" cm="1">
        <f t="array" ref="V12">_xlfn.IFS(I12=VLOOKUP(I12,Sistem!$L$1:$M$21,1,0),VLOOKUP(I12,Sistem!$L$1:$M$21,2,0))</f>
        <v>0.185</v>
      </c>
      <c r="W12" s="16"/>
      <c r="X12" s="16"/>
      <c r="Y12" s="16"/>
      <c r="Z12" s="16"/>
      <c r="AA12" s="16"/>
      <c r="AB12" s="17">
        <f t="shared" si="4"/>
        <v>12.38750000000001</v>
      </c>
      <c r="AC12" s="18">
        <f t="shared" si="5"/>
        <v>4.1429765886287662E-2</v>
      </c>
      <c r="AD12" s="19">
        <f t="shared" si="6"/>
        <v>9.384469696969705E-2</v>
      </c>
      <c r="AE12" s="20" cm="1">
        <f t="array" ref="AE12">_xlfn.IFS(P12&lt;='Kargo Fiyatları'!$M$4,'Kargo Fiyatları'!$O$4,P12&lt;='Kargo Fiyatları'!$M$5,'Kargo Fiyatları'!$O$5,P12&gt;='Kargo Fiyatları'!$M$6,VLOOKUP(J12,'Kargo Fiyatları'!A:K,7,0)*1.2)</f>
        <v>85.44</v>
      </c>
      <c r="AF12" s="14">
        <v>8.39</v>
      </c>
      <c r="AG12" s="14">
        <f t="shared" si="7"/>
        <v>55.314999999999998</v>
      </c>
      <c r="AH12" s="21">
        <f t="shared" si="8"/>
        <v>2.9758333333333269</v>
      </c>
      <c r="AI12" s="63">
        <f t="shared" si="9"/>
        <v>2.4916666666666667</v>
      </c>
      <c r="AJ12" s="13">
        <v>500</v>
      </c>
      <c r="AK12" s="14">
        <f t="shared" si="10"/>
        <v>6193.7500000000045</v>
      </c>
      <c r="AL12" s="14">
        <f t="shared" si="11"/>
        <v>149500</v>
      </c>
    </row>
    <row r="13" spans="1:39" x14ac:dyDescent="0.3">
      <c r="A13" s="13" t="str">
        <f t="shared" si="0"/>
        <v>BPL10011</v>
      </c>
      <c r="B13" s="35" t="s">
        <v>125</v>
      </c>
      <c r="C13" s="53" t="s">
        <v>449</v>
      </c>
      <c r="D13" s="55" t="s">
        <v>453</v>
      </c>
      <c r="E13" s="55">
        <v>9</v>
      </c>
      <c r="F13" s="55">
        <v>37</v>
      </c>
      <c r="G13" s="55">
        <v>10</v>
      </c>
      <c r="H13" s="57">
        <f t="shared" si="1"/>
        <v>1.1100000000000001</v>
      </c>
      <c r="I13" s="13" t="s">
        <v>23</v>
      </c>
      <c r="J13" s="13">
        <v>2</v>
      </c>
      <c r="K13" s="26">
        <f>VLOOKUP(B13,'FIYAT DATA'!A:C,3,)</f>
        <v>30</v>
      </c>
      <c r="L13" s="14">
        <f t="shared" si="2"/>
        <v>25</v>
      </c>
      <c r="M13" s="14">
        <v>6</v>
      </c>
      <c r="N13" s="14">
        <v>2</v>
      </c>
      <c r="O13" s="14">
        <f t="shared" si="3"/>
        <v>38</v>
      </c>
      <c r="P13" s="15">
        <v>124.9</v>
      </c>
      <c r="Q13" s="23"/>
      <c r="R13" s="23"/>
      <c r="S13" s="23"/>
      <c r="T13" s="23"/>
      <c r="U13" s="23"/>
      <c r="V13" s="16" cm="1">
        <f t="array" ref="V13">_xlfn.IFS(I13=VLOOKUP(I13,Sistem!$L$1:$M$21,1,0),VLOOKUP(I13,Sistem!$L$1:$M$21,2,0))</f>
        <v>0.185</v>
      </c>
      <c r="W13" s="16"/>
      <c r="X13" s="16"/>
      <c r="Y13" s="16"/>
      <c r="Z13" s="16"/>
      <c r="AA13" s="16"/>
      <c r="AB13" s="17">
        <f t="shared" si="4"/>
        <v>18.048750000000013</v>
      </c>
      <c r="AC13" s="18">
        <f t="shared" si="5"/>
        <v>0.14450560448358696</v>
      </c>
      <c r="AD13" s="19">
        <f t="shared" si="6"/>
        <v>0.47496710526315822</v>
      </c>
      <c r="AE13" s="20" cm="1">
        <f t="array" ref="AE13">_xlfn.IFS(P13&lt;='Kargo Fiyatları'!$M$4,'Kargo Fiyatları'!$O$4,P13&lt;='Kargo Fiyatları'!$M$5,'Kargo Fiyatları'!$O$5,P13&gt;='Kargo Fiyatları'!$M$6,VLOOKUP(J13,'Kargo Fiyatları'!A:K,7,0)*1.2)</f>
        <v>32.495999999999995</v>
      </c>
      <c r="AF13" s="14">
        <v>8.39</v>
      </c>
      <c r="AG13" s="14">
        <f t="shared" si="7"/>
        <v>23.1065</v>
      </c>
      <c r="AH13" s="21">
        <f t="shared" si="8"/>
        <v>3.8179166666666617</v>
      </c>
      <c r="AI13" s="63">
        <f t="shared" si="9"/>
        <v>1.0408333333333335</v>
      </c>
      <c r="AJ13" s="13">
        <v>20</v>
      </c>
      <c r="AK13" s="14">
        <f t="shared" si="10"/>
        <v>360.97500000000025</v>
      </c>
      <c r="AL13" s="14">
        <f t="shared" si="11"/>
        <v>2498</v>
      </c>
    </row>
    <row r="14" spans="1:39" x14ac:dyDescent="0.3">
      <c r="A14" s="13" t="str">
        <f t="shared" si="0"/>
        <v>BPL10012</v>
      </c>
      <c r="B14" s="35" t="s">
        <v>126</v>
      </c>
      <c r="C14" s="55" t="s">
        <v>482</v>
      </c>
      <c r="D14" s="66" t="s">
        <v>481</v>
      </c>
      <c r="E14" s="30"/>
      <c r="F14" s="30"/>
      <c r="G14" s="30"/>
      <c r="H14" s="57">
        <f t="shared" si="1"/>
        <v>0</v>
      </c>
      <c r="I14" s="13" t="s">
        <v>23</v>
      </c>
      <c r="J14" s="13">
        <v>1</v>
      </c>
      <c r="K14" s="26">
        <f>VLOOKUP(B14,'FIYAT DATA'!A:C,3,)</f>
        <v>30</v>
      </c>
      <c r="L14" s="14">
        <f t="shared" si="2"/>
        <v>25</v>
      </c>
      <c r="M14" s="14">
        <f>VLOOKUP(J14,Sistem!E:J,6,0)</f>
        <v>5</v>
      </c>
      <c r="N14" s="14">
        <v>2</v>
      </c>
      <c r="O14" s="14">
        <f t="shared" si="3"/>
        <v>37</v>
      </c>
      <c r="P14" s="15">
        <v>149.9</v>
      </c>
      <c r="Q14" s="23"/>
      <c r="R14" s="23"/>
      <c r="S14" s="23"/>
      <c r="T14" s="23"/>
      <c r="U14" s="23"/>
      <c r="V14" s="16" cm="1">
        <f t="array" ref="V14">_xlfn.IFS(I14=VLOOKUP(I14,Sistem!$L$1:$M$21,1,0),VLOOKUP(I14,Sistem!$L$1:$M$21,2,0))</f>
        <v>0.185</v>
      </c>
      <c r="W14" s="16"/>
      <c r="X14" s="16"/>
      <c r="Y14" s="16"/>
      <c r="Z14" s="16"/>
      <c r="AA14" s="16"/>
      <c r="AB14" s="17">
        <f t="shared" si="4"/>
        <v>35.65291666666667</v>
      </c>
      <c r="AC14" s="18">
        <f t="shared" si="5"/>
        <v>0.23784467422726263</v>
      </c>
      <c r="AD14" s="19">
        <f t="shared" si="6"/>
        <v>0.96359234234234248</v>
      </c>
      <c r="AE14" s="20" cm="1">
        <f t="array" ref="AE14">_xlfn.IFS(P14&lt;='Kargo Fiyatları'!$M$4,'Kargo Fiyatları'!$O$4,P14&lt;='Kargo Fiyatları'!$M$5,'Kargo Fiyatları'!$O$5,P14&gt;='Kargo Fiyatları'!$M$6,VLOOKUP(J14,'Kargo Fiyatları'!A:K,7,0)*1.2)</f>
        <v>32.495999999999995</v>
      </c>
      <c r="AF14" s="14">
        <v>8.39</v>
      </c>
      <c r="AG14" s="14">
        <f t="shared" si="7"/>
        <v>27.7315</v>
      </c>
      <c r="AH14" s="21">
        <f t="shared" si="8"/>
        <v>7.380416666666676</v>
      </c>
      <c r="AI14" s="63">
        <f t="shared" si="9"/>
        <v>1.2491666666666668</v>
      </c>
      <c r="AJ14" s="13">
        <v>20</v>
      </c>
      <c r="AK14" s="14">
        <f t="shared" si="10"/>
        <v>713.05833333333339</v>
      </c>
      <c r="AL14" s="14">
        <f t="shared" si="11"/>
        <v>2998</v>
      </c>
    </row>
    <row r="15" spans="1:39" x14ac:dyDescent="0.3">
      <c r="A15" s="13" t="str">
        <f t="shared" si="0"/>
        <v>BPL10013</v>
      </c>
      <c r="B15" s="35" t="s">
        <v>127</v>
      </c>
      <c r="C15" s="29"/>
      <c r="D15" s="30"/>
      <c r="E15" s="30"/>
      <c r="F15" s="30"/>
      <c r="G15" s="30"/>
      <c r="H15" s="57">
        <f t="shared" si="1"/>
        <v>0</v>
      </c>
      <c r="I15" s="13" t="s">
        <v>23</v>
      </c>
      <c r="J15" s="13">
        <v>1</v>
      </c>
      <c r="K15" s="26" t="e">
        <f>VLOOKUP(B15,'FIYAT DATA'!A:C,3,)</f>
        <v>#N/A</v>
      </c>
      <c r="L15" s="14" t="e">
        <f t="shared" si="2"/>
        <v>#N/A</v>
      </c>
      <c r="M15" s="14">
        <f>VLOOKUP(J15,Sistem!E:J,6,0)</f>
        <v>5</v>
      </c>
      <c r="N15" s="14">
        <v>2</v>
      </c>
      <c r="O15" s="14" t="e">
        <f t="shared" si="3"/>
        <v>#N/A</v>
      </c>
      <c r="P15" s="15">
        <v>299</v>
      </c>
      <c r="Q15" s="23"/>
      <c r="R15" s="23"/>
      <c r="S15" s="23"/>
      <c r="T15" s="23"/>
      <c r="U15" s="23"/>
      <c r="V15" s="16" cm="1">
        <f t="array" ref="V15">_xlfn.IFS(I15=VLOOKUP(I15,Sistem!$L$1:$M$21,1,0),VLOOKUP(I15,Sistem!$L$1:$M$21,2,0))</f>
        <v>0.185</v>
      </c>
      <c r="W15" s="16"/>
      <c r="X15" s="16"/>
      <c r="Y15" s="16"/>
      <c r="Z15" s="16"/>
      <c r="AA15" s="16"/>
      <c r="AB15" s="17" t="e">
        <f t="shared" si="4"/>
        <v>#N/A</v>
      </c>
      <c r="AC15" s="18" t="e">
        <f t="shared" si="5"/>
        <v>#N/A</v>
      </c>
      <c r="AD15" s="19" t="e">
        <f t="shared" si="6"/>
        <v>#N/A</v>
      </c>
      <c r="AE15" s="20" cm="1">
        <f t="array" ref="AE15">_xlfn.IFS(P15&lt;='Kargo Fiyatları'!$M$4,'Kargo Fiyatları'!$O$4,P15&lt;='Kargo Fiyatları'!$M$5,'Kargo Fiyatları'!$O$5,P15&gt;='Kargo Fiyatları'!$M$6,VLOOKUP(J15,'Kargo Fiyatları'!A:K,7,0)*1.2)</f>
        <v>73.24799999999999</v>
      </c>
      <c r="AF15" s="14">
        <v>8.39</v>
      </c>
      <c r="AG15" s="14">
        <f t="shared" si="7"/>
        <v>55.314999999999998</v>
      </c>
      <c r="AH15" s="21" t="e">
        <f t="shared" si="8"/>
        <v>#N/A</v>
      </c>
      <c r="AI15" s="63">
        <f t="shared" si="9"/>
        <v>2.4916666666666667</v>
      </c>
      <c r="AJ15" s="13">
        <v>20</v>
      </c>
      <c r="AK15" s="14" t="e">
        <f t="shared" si="10"/>
        <v>#N/A</v>
      </c>
      <c r="AL15" s="14">
        <f t="shared" si="11"/>
        <v>5980</v>
      </c>
    </row>
    <row r="16" spans="1:39" x14ac:dyDescent="0.3">
      <c r="A16" s="13" t="str">
        <f t="shared" si="0"/>
        <v>BPL10014</v>
      </c>
      <c r="B16" s="35" t="s">
        <v>128</v>
      </c>
      <c r="C16" s="29"/>
      <c r="D16" s="30"/>
      <c r="E16" s="30"/>
      <c r="F16" s="30"/>
      <c r="G16" s="30"/>
      <c r="H16" s="57">
        <f t="shared" si="1"/>
        <v>0</v>
      </c>
      <c r="I16" s="13" t="s">
        <v>23</v>
      </c>
      <c r="J16" s="13">
        <v>1</v>
      </c>
      <c r="K16" s="26">
        <f>VLOOKUP(B16,'FIYAT DATA'!A:C,3,)</f>
        <v>0</v>
      </c>
      <c r="L16" s="14">
        <f t="shared" si="2"/>
        <v>0</v>
      </c>
      <c r="M16" s="14">
        <f>VLOOKUP(J16,Sistem!E:J,6,0)</f>
        <v>5</v>
      </c>
      <c r="N16" s="14">
        <v>2</v>
      </c>
      <c r="O16" s="14">
        <f t="shared" si="3"/>
        <v>7</v>
      </c>
      <c r="P16" s="15">
        <v>419</v>
      </c>
      <c r="Q16" s="23"/>
      <c r="R16" s="23"/>
      <c r="S16" s="23"/>
      <c r="T16" s="23"/>
      <c r="U16" s="23"/>
      <c r="V16" s="16" cm="1">
        <f t="array" ref="V16">_xlfn.IFS(I16=VLOOKUP(I16,Sistem!$L$1:$M$21,1,0),VLOOKUP(I16,Sistem!$L$1:$M$21,2,0))</f>
        <v>0.185</v>
      </c>
      <c r="W16" s="16"/>
      <c r="X16" s="16"/>
      <c r="Y16" s="16"/>
      <c r="Z16" s="16"/>
      <c r="AA16" s="16"/>
      <c r="AB16" s="17">
        <f t="shared" si="4"/>
        <v>207.2141666666667</v>
      </c>
      <c r="AC16" s="18">
        <f t="shared" si="5"/>
        <v>0.49454455051710428</v>
      </c>
      <c r="AD16" s="19">
        <f t="shared" si="6"/>
        <v>29.602023809523814</v>
      </c>
      <c r="AE16" s="20" cm="1">
        <f t="array" ref="AE16">_xlfn.IFS(P16&lt;='Kargo Fiyatları'!$M$4,'Kargo Fiyatları'!$O$4,P16&lt;='Kargo Fiyatları'!$M$5,'Kargo Fiyatları'!$O$5,P16&gt;='Kargo Fiyatları'!$M$6,VLOOKUP(J16,'Kargo Fiyatları'!A:K,7,0)*1.2)</f>
        <v>73.24799999999999</v>
      </c>
      <c r="AF16" s="14">
        <v>8.39</v>
      </c>
      <c r="AG16" s="14">
        <f t="shared" si="7"/>
        <v>77.515000000000001</v>
      </c>
      <c r="AH16" s="21">
        <f t="shared" si="8"/>
        <v>42.141166666666663</v>
      </c>
      <c r="AI16" s="63">
        <f t="shared" si="9"/>
        <v>3.4916666666666671</v>
      </c>
      <c r="AJ16" s="13">
        <v>20</v>
      </c>
      <c r="AK16" s="14">
        <f t="shared" si="10"/>
        <v>4144.2833333333338</v>
      </c>
      <c r="AL16" s="14">
        <f t="shared" si="11"/>
        <v>8380</v>
      </c>
    </row>
    <row r="17" spans="1:38" x14ac:dyDescent="0.3">
      <c r="A17" s="13" t="str">
        <f t="shared" si="0"/>
        <v>BPL50019</v>
      </c>
      <c r="B17" s="36" t="s">
        <v>193</v>
      </c>
      <c r="C17" s="28" t="s">
        <v>195</v>
      </c>
      <c r="D17" s="24" t="s">
        <v>194</v>
      </c>
      <c r="E17" s="29">
        <v>28.5</v>
      </c>
      <c r="F17" s="29">
        <v>18</v>
      </c>
      <c r="G17" s="29">
        <v>25</v>
      </c>
      <c r="H17" s="58">
        <f t="shared" si="1"/>
        <v>4.2750000000000004</v>
      </c>
      <c r="I17" s="13" t="s">
        <v>23</v>
      </c>
      <c r="J17" s="13">
        <v>5</v>
      </c>
      <c r="K17" s="26">
        <f>VLOOKUP(B17,'FIYAT DATA'!A:C,3,)</f>
        <v>240</v>
      </c>
      <c r="L17" s="14">
        <f t="shared" si="2"/>
        <v>200</v>
      </c>
      <c r="M17" s="14">
        <v>20</v>
      </c>
      <c r="N17" s="14">
        <v>2</v>
      </c>
      <c r="O17" s="14">
        <f t="shared" si="3"/>
        <v>262</v>
      </c>
      <c r="P17" s="15">
        <v>699.9</v>
      </c>
      <c r="Q17" s="23"/>
      <c r="R17" s="23"/>
      <c r="S17" s="23"/>
      <c r="T17" s="23"/>
      <c r="U17" s="23"/>
      <c r="V17" s="16" cm="1">
        <f t="array" ref="V17">_xlfn.IFS(I17=VLOOKUP(I17,Sistem!$L$1:$M$21,1,0),VLOOKUP(I17,Sistem!$L$1:$M$21,2,0))</f>
        <v>0.185</v>
      </c>
      <c r="W17" s="16"/>
      <c r="X17" s="16"/>
      <c r="Y17" s="16"/>
      <c r="Z17" s="16"/>
      <c r="AA17" s="16"/>
      <c r="AB17" s="17">
        <f t="shared" si="4"/>
        <v>163.11125000000001</v>
      </c>
      <c r="AC17" s="18">
        <f t="shared" si="5"/>
        <v>0.23304936419488501</v>
      </c>
      <c r="AD17" s="19">
        <f t="shared" si="6"/>
        <v>0.62256202290076346</v>
      </c>
      <c r="AE17" s="20" cm="1">
        <f t="array" ref="AE17">_xlfn.IFS(P17&lt;='Kargo Fiyatları'!$M$4,'Kargo Fiyatları'!$O$4,P17&lt;='Kargo Fiyatları'!$M$5,'Kargo Fiyatları'!$O$5,P17&gt;='Kargo Fiyatları'!$M$6,VLOOKUP(J17,'Kargo Fiyatları'!A:K,7,0)*1.2)</f>
        <v>97.295999999999992</v>
      </c>
      <c r="AF17" s="14">
        <v>8.39</v>
      </c>
      <c r="AG17" s="14">
        <f t="shared" si="7"/>
        <v>129.48149999999998</v>
      </c>
      <c r="AH17" s="21">
        <f t="shared" si="8"/>
        <v>33.788749999999993</v>
      </c>
      <c r="AI17" s="63">
        <f t="shared" si="9"/>
        <v>5.8325000000000005</v>
      </c>
      <c r="AJ17" s="13">
        <v>20</v>
      </c>
      <c r="AK17" s="14">
        <f t="shared" si="10"/>
        <v>3262.2250000000004</v>
      </c>
      <c r="AL17" s="14">
        <f t="shared" si="11"/>
        <v>13998</v>
      </c>
    </row>
    <row r="18" spans="1:38" x14ac:dyDescent="0.3">
      <c r="A18" s="13" t="str">
        <f t="shared" si="0"/>
        <v>BPL10022</v>
      </c>
      <c r="B18" s="35" t="s">
        <v>136</v>
      </c>
      <c r="C18" s="46" t="s">
        <v>425</v>
      </c>
      <c r="D18" s="50" t="s">
        <v>437</v>
      </c>
      <c r="E18" s="30">
        <v>21</v>
      </c>
      <c r="F18" s="30">
        <v>10</v>
      </c>
      <c r="G18" s="30">
        <v>21</v>
      </c>
      <c r="H18" s="57">
        <f t="shared" si="1"/>
        <v>1.47</v>
      </c>
      <c r="I18" s="13" t="s">
        <v>23</v>
      </c>
      <c r="J18" s="13">
        <v>2</v>
      </c>
      <c r="K18" s="26">
        <f>VLOOKUP(B18,'FIYAT DATA'!A:C,3,)</f>
        <v>50</v>
      </c>
      <c r="L18" s="14">
        <f t="shared" si="2"/>
        <v>41.666666666666671</v>
      </c>
      <c r="M18" s="14">
        <v>4</v>
      </c>
      <c r="N18" s="14">
        <v>2</v>
      </c>
      <c r="O18" s="14">
        <f t="shared" si="3"/>
        <v>56.000000000000007</v>
      </c>
      <c r="P18" s="15">
        <v>124.9</v>
      </c>
      <c r="Q18" s="23"/>
      <c r="R18" s="23"/>
      <c r="S18" s="23"/>
      <c r="T18" s="23"/>
      <c r="U18" s="23"/>
      <c r="V18" s="16" cm="1">
        <f t="array" ref="V18">_xlfn.IFS(I18=VLOOKUP(I18,Sistem!$L$1:$M$21,1,0),VLOOKUP(I18,Sistem!$L$1:$M$21,2,0))</f>
        <v>0.185</v>
      </c>
      <c r="W18" s="16"/>
      <c r="X18" s="16"/>
      <c r="Y18" s="16"/>
      <c r="Z18" s="16"/>
      <c r="AA18" s="16"/>
      <c r="AB18" s="17">
        <f t="shared" si="4"/>
        <v>3.0487500000000143</v>
      </c>
      <c r="AC18" s="18">
        <f t="shared" si="5"/>
        <v>2.440952762209779E-2</v>
      </c>
      <c r="AD18" s="19">
        <f t="shared" si="6"/>
        <v>5.4441964285714531E-2</v>
      </c>
      <c r="AE18" s="20" cm="1">
        <f t="array" ref="AE18">_xlfn.IFS(P18&lt;='Kargo Fiyatları'!$M$4,'Kargo Fiyatları'!$O$4,P18&lt;='Kargo Fiyatları'!$M$5,'Kargo Fiyatları'!$O$5,P18&gt;='Kargo Fiyatları'!$M$6,VLOOKUP(J18,'Kargo Fiyatları'!A:K,7,0)*1.2)</f>
        <v>32.495999999999995</v>
      </c>
      <c r="AF18" s="14">
        <v>8.39</v>
      </c>
      <c r="AG18" s="14">
        <f t="shared" si="7"/>
        <v>23.1065</v>
      </c>
      <c r="AH18" s="21">
        <f t="shared" si="8"/>
        <v>0.81791666666666174</v>
      </c>
      <c r="AI18" s="63">
        <f t="shared" si="9"/>
        <v>1.0408333333333335</v>
      </c>
      <c r="AJ18" s="13">
        <v>50</v>
      </c>
      <c r="AK18" s="14">
        <f t="shared" si="10"/>
        <v>152.43750000000071</v>
      </c>
      <c r="AL18" s="14">
        <f t="shared" si="11"/>
        <v>6245</v>
      </c>
    </row>
    <row r="19" spans="1:38" x14ac:dyDescent="0.3">
      <c r="A19" s="13" t="str">
        <f t="shared" si="0"/>
        <v>BPL10024</v>
      </c>
      <c r="B19" s="34" t="s">
        <v>138</v>
      </c>
      <c r="C19" s="30" t="s">
        <v>232</v>
      </c>
      <c r="D19" s="30" t="s">
        <v>229</v>
      </c>
      <c r="E19" s="30">
        <v>13.5</v>
      </c>
      <c r="F19" s="30">
        <v>13.5</v>
      </c>
      <c r="G19" s="30">
        <v>17.5</v>
      </c>
      <c r="H19" s="58">
        <f t="shared" si="1"/>
        <v>1.0631250000000001</v>
      </c>
      <c r="I19" s="13" t="s">
        <v>23</v>
      </c>
      <c r="J19" s="13">
        <v>2</v>
      </c>
      <c r="K19" s="26">
        <f>VLOOKUP(B19,'FIYAT DATA'!A:C,3,)</f>
        <v>40</v>
      </c>
      <c r="L19" s="14">
        <f t="shared" si="2"/>
        <v>33.333333333333336</v>
      </c>
      <c r="M19" s="14">
        <f>VLOOKUP(J19,Sistem!E:J,6,0)</f>
        <v>6</v>
      </c>
      <c r="N19" s="14">
        <v>2</v>
      </c>
      <c r="O19" s="14">
        <f t="shared" si="3"/>
        <v>48</v>
      </c>
      <c r="P19" s="15">
        <v>209.9</v>
      </c>
      <c r="Q19" s="23"/>
      <c r="R19" s="23"/>
      <c r="S19" s="23"/>
      <c r="T19" s="23"/>
      <c r="U19" s="23"/>
      <c r="V19" s="16" cm="1">
        <f t="array" ref="V19">_xlfn.IFS(I19=VLOOKUP(I19,Sistem!$L$1:$M$21,1,0),VLOOKUP(I19,Sistem!$L$1:$M$21,2,0))</f>
        <v>0.185</v>
      </c>
      <c r="W19" s="16"/>
      <c r="X19" s="16"/>
      <c r="Y19" s="16"/>
      <c r="Z19" s="16"/>
      <c r="AA19" s="16"/>
      <c r="AB19" s="17">
        <f t="shared" si="4"/>
        <v>42.14625000000003</v>
      </c>
      <c r="AC19" s="18">
        <f t="shared" si="5"/>
        <v>0.20079204383039556</v>
      </c>
      <c r="AD19" s="19">
        <f t="shared" si="6"/>
        <v>0.87804687500000067</v>
      </c>
      <c r="AE19" s="20" cm="1">
        <f t="array" ref="AE19">_xlfn.IFS(P19&lt;='Kargo Fiyatları'!$M$4,'Kargo Fiyatları'!$O$4,P19&lt;='Kargo Fiyatları'!$M$5,'Kargo Fiyatları'!$O$5,P19&gt;='Kargo Fiyatları'!$M$6,VLOOKUP(J19,'Kargo Fiyatları'!A:K,7,0)*1.2)</f>
        <v>62.003999999999998</v>
      </c>
      <c r="AF19" s="14">
        <v>8.39</v>
      </c>
      <c r="AG19" s="14">
        <f t="shared" si="7"/>
        <v>38.831499999999998</v>
      </c>
      <c r="AH19" s="21">
        <f t="shared" si="8"/>
        <v>8.7790833333333183</v>
      </c>
      <c r="AI19" s="63">
        <f t="shared" si="9"/>
        <v>1.749166666666667</v>
      </c>
      <c r="AJ19" s="13">
        <v>50</v>
      </c>
      <c r="AK19" s="14">
        <f t="shared" si="10"/>
        <v>2107.3125000000014</v>
      </c>
      <c r="AL19" s="14">
        <f t="shared" si="11"/>
        <v>10495</v>
      </c>
    </row>
    <row r="20" spans="1:38" x14ac:dyDescent="0.3">
      <c r="A20" s="13" t="str">
        <f t="shared" si="0"/>
        <v>BPL10025</v>
      </c>
      <c r="B20" s="34" t="s">
        <v>139</v>
      </c>
      <c r="C20" s="30" t="s">
        <v>232</v>
      </c>
      <c r="D20" s="30" t="s">
        <v>230</v>
      </c>
      <c r="E20" s="30">
        <v>13.5</v>
      </c>
      <c r="F20" s="30">
        <v>13.5</v>
      </c>
      <c r="G20" s="30">
        <v>17.5</v>
      </c>
      <c r="H20" s="58">
        <f t="shared" si="1"/>
        <v>1.0631250000000001</v>
      </c>
      <c r="I20" s="13" t="s">
        <v>23</v>
      </c>
      <c r="J20" s="13">
        <v>2</v>
      </c>
      <c r="K20" s="26">
        <f>VLOOKUP(B20,'FIYAT DATA'!A:C,3,)</f>
        <v>40</v>
      </c>
      <c r="L20" s="14">
        <f t="shared" si="2"/>
        <v>33.333333333333336</v>
      </c>
      <c r="M20" s="14">
        <f>VLOOKUP(J20,Sistem!E:J,6,0)</f>
        <v>6</v>
      </c>
      <c r="N20" s="14">
        <v>2</v>
      </c>
      <c r="O20" s="14">
        <f t="shared" si="3"/>
        <v>48</v>
      </c>
      <c r="P20" s="15">
        <v>209.9</v>
      </c>
      <c r="Q20" s="23"/>
      <c r="R20" s="23"/>
      <c r="S20" s="23"/>
      <c r="T20" s="23"/>
      <c r="U20" s="23"/>
      <c r="V20" s="16" cm="1">
        <f t="array" ref="V20">_xlfn.IFS(I20=VLOOKUP(I20,Sistem!$L$1:$M$21,1,0),VLOOKUP(I20,Sistem!$L$1:$M$21,2,0))</f>
        <v>0.185</v>
      </c>
      <c r="W20" s="16"/>
      <c r="X20" s="16"/>
      <c r="Y20" s="16"/>
      <c r="Z20" s="16"/>
      <c r="AA20" s="16"/>
      <c r="AB20" s="17">
        <f t="shared" si="4"/>
        <v>42.14625000000003</v>
      </c>
      <c r="AC20" s="18">
        <f t="shared" si="5"/>
        <v>0.20079204383039556</v>
      </c>
      <c r="AD20" s="19">
        <f t="shared" si="6"/>
        <v>0.87804687500000067</v>
      </c>
      <c r="AE20" s="20" cm="1">
        <f t="array" ref="AE20">_xlfn.IFS(P20&lt;='Kargo Fiyatları'!$M$4,'Kargo Fiyatları'!$O$4,P20&lt;='Kargo Fiyatları'!$M$5,'Kargo Fiyatları'!$O$5,P20&gt;='Kargo Fiyatları'!$M$6,VLOOKUP(J20,'Kargo Fiyatları'!A:K,7,0)*1.2)</f>
        <v>62.003999999999998</v>
      </c>
      <c r="AF20" s="14">
        <v>8.39</v>
      </c>
      <c r="AG20" s="14">
        <f t="shared" si="7"/>
        <v>38.831499999999998</v>
      </c>
      <c r="AH20" s="21">
        <f t="shared" si="8"/>
        <v>8.7790833333333183</v>
      </c>
      <c r="AI20" s="63">
        <f t="shared" si="9"/>
        <v>1.749166666666667</v>
      </c>
      <c r="AJ20" s="13">
        <v>50</v>
      </c>
      <c r="AK20" s="14">
        <f t="shared" si="10"/>
        <v>2107.3125000000014</v>
      </c>
      <c r="AL20" s="14">
        <f t="shared" si="11"/>
        <v>10495</v>
      </c>
    </row>
    <row r="21" spans="1:38" x14ac:dyDescent="0.3">
      <c r="A21" s="13" t="str">
        <f t="shared" si="0"/>
        <v>BPL10026</v>
      </c>
      <c r="B21" s="34" t="s">
        <v>140</v>
      </c>
      <c r="C21" s="30" t="s">
        <v>232</v>
      </c>
      <c r="D21" s="30" t="s">
        <v>231</v>
      </c>
      <c r="E21" s="30">
        <v>13.5</v>
      </c>
      <c r="F21" s="30">
        <v>13.5</v>
      </c>
      <c r="G21" s="30">
        <v>17.5</v>
      </c>
      <c r="H21" s="58">
        <f t="shared" si="1"/>
        <v>1.0631250000000001</v>
      </c>
      <c r="I21" s="13" t="s">
        <v>23</v>
      </c>
      <c r="J21" s="13">
        <v>2</v>
      </c>
      <c r="K21" s="26">
        <f>VLOOKUP(B21,'FIYAT DATA'!A:C,3,)</f>
        <v>40</v>
      </c>
      <c r="L21" s="14">
        <f t="shared" si="2"/>
        <v>33.333333333333336</v>
      </c>
      <c r="M21" s="14">
        <f>VLOOKUP(J21,Sistem!E:J,6,0)</f>
        <v>6</v>
      </c>
      <c r="N21" s="14">
        <v>2</v>
      </c>
      <c r="O21" s="14">
        <f t="shared" si="3"/>
        <v>48</v>
      </c>
      <c r="P21" s="15">
        <v>209.9</v>
      </c>
      <c r="Q21" s="23"/>
      <c r="R21" s="23"/>
      <c r="S21" s="23"/>
      <c r="T21" s="23"/>
      <c r="U21" s="23"/>
      <c r="V21" s="16" cm="1">
        <f t="array" ref="V21">_xlfn.IFS(I21=VLOOKUP(I21,Sistem!$L$1:$M$21,1,0),VLOOKUP(I21,Sistem!$L$1:$M$21,2,0))</f>
        <v>0.185</v>
      </c>
      <c r="W21" s="16"/>
      <c r="X21" s="16"/>
      <c r="Y21" s="16"/>
      <c r="Z21" s="16"/>
      <c r="AA21" s="16"/>
      <c r="AB21" s="17">
        <f t="shared" si="4"/>
        <v>42.14625000000003</v>
      </c>
      <c r="AC21" s="18">
        <f t="shared" si="5"/>
        <v>0.20079204383039556</v>
      </c>
      <c r="AD21" s="19">
        <f t="shared" si="6"/>
        <v>0.87804687500000067</v>
      </c>
      <c r="AE21" s="20" cm="1">
        <f t="array" ref="AE21">_xlfn.IFS(P21&lt;='Kargo Fiyatları'!$M$4,'Kargo Fiyatları'!$O$4,P21&lt;='Kargo Fiyatları'!$M$5,'Kargo Fiyatları'!$O$5,P21&gt;='Kargo Fiyatları'!$M$6,VLOOKUP(J21,'Kargo Fiyatları'!A:K,7,0)*1.2)</f>
        <v>62.003999999999998</v>
      </c>
      <c r="AF21" s="14">
        <v>8.39</v>
      </c>
      <c r="AG21" s="14">
        <f t="shared" si="7"/>
        <v>38.831499999999998</v>
      </c>
      <c r="AH21" s="21">
        <f t="shared" si="8"/>
        <v>8.7790833333333183</v>
      </c>
      <c r="AI21" s="63">
        <f t="shared" si="9"/>
        <v>1.749166666666667</v>
      </c>
      <c r="AJ21" s="13">
        <v>50</v>
      </c>
      <c r="AK21" s="14">
        <f t="shared" si="10"/>
        <v>2107.3125000000014</v>
      </c>
      <c r="AL21" s="14">
        <f t="shared" si="11"/>
        <v>10495</v>
      </c>
    </row>
    <row r="22" spans="1:38" x14ac:dyDescent="0.3">
      <c r="A22" s="13" t="str">
        <f t="shared" si="0"/>
        <v>BPL10027</v>
      </c>
      <c r="B22" s="35" t="s">
        <v>141</v>
      </c>
      <c r="C22" s="46" t="s">
        <v>418</v>
      </c>
      <c r="D22" s="46" t="s">
        <v>423</v>
      </c>
      <c r="E22" s="46"/>
      <c r="F22" s="46"/>
      <c r="G22" s="46"/>
      <c r="H22" s="57">
        <f t="shared" si="1"/>
        <v>0</v>
      </c>
      <c r="I22" s="13" t="s">
        <v>419</v>
      </c>
      <c r="J22" s="13">
        <v>1</v>
      </c>
      <c r="K22" s="26">
        <f>VLOOKUP(B22,'FIYAT DATA'!A:C,3,)</f>
        <v>18</v>
      </c>
      <c r="L22" s="14">
        <f t="shared" si="2"/>
        <v>15</v>
      </c>
      <c r="M22" s="14">
        <v>5</v>
      </c>
      <c r="N22" s="14">
        <v>2</v>
      </c>
      <c r="O22" s="14">
        <f t="shared" si="3"/>
        <v>25</v>
      </c>
      <c r="P22" s="15">
        <v>124.9</v>
      </c>
      <c r="Q22" s="23"/>
      <c r="R22" s="23"/>
      <c r="S22" s="23"/>
      <c r="T22" s="23"/>
      <c r="U22" s="23"/>
      <c r="V22" s="16" cm="1">
        <f t="array" ref="V22">_xlfn.IFS(I22=VLOOKUP(I22,Sistem!$L$1:$M$21,1,0),VLOOKUP(I22,Sistem!$L$1:$M$21,2,0))</f>
        <v>0.16500000000000001</v>
      </c>
      <c r="W22" s="16"/>
      <c r="X22" s="16"/>
      <c r="Y22" s="16"/>
      <c r="Z22" s="16"/>
      <c r="AA22" s="16"/>
      <c r="AB22" s="17">
        <f t="shared" si="4"/>
        <v>30.963750000000012</v>
      </c>
      <c r="AC22" s="18">
        <f t="shared" si="5"/>
        <v>0.24790832666132914</v>
      </c>
      <c r="AD22" s="19">
        <f t="shared" si="6"/>
        <v>1.2385500000000005</v>
      </c>
      <c r="AE22" s="20" cm="1">
        <f t="array" ref="AE22">_xlfn.IFS(P22&lt;='Kargo Fiyatları'!$M$4,'Kargo Fiyatları'!$O$4,P22&lt;='Kargo Fiyatları'!$M$5,'Kargo Fiyatları'!$O$5,P22&gt;='Kargo Fiyatları'!$M$6,VLOOKUP(J22,'Kargo Fiyatları'!A:K,7,0)*1.2)</f>
        <v>32.495999999999995</v>
      </c>
      <c r="AF22" s="14">
        <v>8.39</v>
      </c>
      <c r="AG22" s="14">
        <f t="shared" si="7"/>
        <v>20.608500000000003</v>
      </c>
      <c r="AH22" s="21">
        <f t="shared" si="8"/>
        <v>6.4009166666666601</v>
      </c>
      <c r="AI22" s="63">
        <f t="shared" si="9"/>
        <v>1.0408333333333335</v>
      </c>
      <c r="AJ22" s="13">
        <v>50</v>
      </c>
      <c r="AK22" s="14">
        <f t="shared" si="10"/>
        <v>1548.1875000000007</v>
      </c>
      <c r="AL22" s="14">
        <f t="shared" si="11"/>
        <v>6245</v>
      </c>
    </row>
    <row r="23" spans="1:38" x14ac:dyDescent="0.3">
      <c r="A23" s="13" t="str">
        <f t="shared" si="0"/>
        <v>BPL10028</v>
      </c>
      <c r="B23" s="35" t="s">
        <v>142</v>
      </c>
      <c r="C23" s="44" t="s">
        <v>418</v>
      </c>
      <c r="D23" s="46" t="s">
        <v>424</v>
      </c>
      <c r="E23" s="46"/>
      <c r="F23" s="46"/>
      <c r="G23" s="46"/>
      <c r="H23" s="57">
        <f t="shared" si="1"/>
        <v>0</v>
      </c>
      <c r="I23" s="13" t="s">
        <v>419</v>
      </c>
      <c r="J23" s="13">
        <v>1</v>
      </c>
      <c r="K23" s="26">
        <f>VLOOKUP(B23,'FIYAT DATA'!A:C,3,)</f>
        <v>18</v>
      </c>
      <c r="L23" s="14">
        <f t="shared" si="2"/>
        <v>15</v>
      </c>
      <c r="M23" s="14">
        <v>5</v>
      </c>
      <c r="N23" s="14">
        <v>2</v>
      </c>
      <c r="O23" s="14">
        <f t="shared" si="3"/>
        <v>25</v>
      </c>
      <c r="P23" s="15">
        <v>124.9</v>
      </c>
      <c r="Q23" s="23"/>
      <c r="R23" s="23"/>
      <c r="S23" s="23"/>
      <c r="T23" s="23"/>
      <c r="U23" s="23"/>
      <c r="V23" s="16" cm="1">
        <f t="array" ref="V23">_xlfn.IFS(I23=VLOOKUP(I23,Sistem!$L$1:$M$21,1,0),VLOOKUP(I23,Sistem!$L$1:$M$21,2,0))</f>
        <v>0.16500000000000001</v>
      </c>
      <c r="W23" s="16"/>
      <c r="X23" s="16"/>
      <c r="Y23" s="16"/>
      <c r="Z23" s="16"/>
      <c r="AA23" s="16"/>
      <c r="AB23" s="17">
        <f t="shared" si="4"/>
        <v>30.963750000000012</v>
      </c>
      <c r="AC23" s="18">
        <f t="shared" si="5"/>
        <v>0.24790832666132914</v>
      </c>
      <c r="AD23" s="19">
        <f t="shared" si="6"/>
        <v>1.2385500000000005</v>
      </c>
      <c r="AE23" s="20" cm="1">
        <f t="array" ref="AE23">_xlfn.IFS(P23&lt;='Kargo Fiyatları'!$M$4,'Kargo Fiyatları'!$O$4,P23&lt;='Kargo Fiyatları'!$M$5,'Kargo Fiyatları'!$O$5,P23&gt;='Kargo Fiyatları'!$M$6,VLOOKUP(J23,'Kargo Fiyatları'!A:K,7,0)*1.2)</f>
        <v>32.495999999999995</v>
      </c>
      <c r="AF23" s="14">
        <v>8.39</v>
      </c>
      <c r="AG23" s="14">
        <f t="shared" si="7"/>
        <v>20.608500000000003</v>
      </c>
      <c r="AH23" s="21">
        <f t="shared" si="8"/>
        <v>6.4009166666666601</v>
      </c>
      <c r="AI23" s="63">
        <f t="shared" si="9"/>
        <v>1.0408333333333335</v>
      </c>
      <c r="AJ23" s="13">
        <v>50</v>
      </c>
      <c r="AK23" s="14">
        <f t="shared" si="10"/>
        <v>1548.1875000000007</v>
      </c>
      <c r="AL23" s="14">
        <f t="shared" si="11"/>
        <v>6245</v>
      </c>
    </row>
    <row r="24" spans="1:38" x14ac:dyDescent="0.3">
      <c r="A24" s="13" t="str">
        <f t="shared" si="0"/>
        <v>BPL10029</v>
      </c>
      <c r="B24" s="35" t="s">
        <v>143</v>
      </c>
      <c r="H24" s="57">
        <f t="shared" si="1"/>
        <v>0</v>
      </c>
      <c r="I24" s="13" t="s">
        <v>23</v>
      </c>
      <c r="J24" s="13">
        <v>2</v>
      </c>
      <c r="K24" s="26">
        <f>VLOOKUP(B24,'FIYAT DATA'!A:C,3,)</f>
        <v>25</v>
      </c>
      <c r="L24" s="14">
        <f t="shared" si="2"/>
        <v>20.833333333333336</v>
      </c>
      <c r="M24" s="14">
        <f>VLOOKUP(J24,Sistem!E:J,6,0)</f>
        <v>6</v>
      </c>
      <c r="N24" s="14">
        <v>2</v>
      </c>
      <c r="O24" s="14">
        <f t="shared" si="3"/>
        <v>33</v>
      </c>
      <c r="P24" s="15">
        <v>229</v>
      </c>
      <c r="Q24" s="23"/>
      <c r="R24" s="23"/>
      <c r="S24" s="23"/>
      <c r="T24" s="23"/>
      <c r="U24" s="23"/>
      <c r="V24" s="16" cm="1">
        <f t="array" ref="V24">_xlfn.IFS(I24=VLOOKUP(I24,Sistem!$L$1:$M$21,1,0),VLOOKUP(I24,Sistem!$L$1:$M$21,2,0))</f>
        <v>0.185</v>
      </c>
      <c r="W24" s="16"/>
      <c r="X24" s="16"/>
      <c r="Y24" s="16"/>
      <c r="Z24" s="16"/>
      <c r="AA24" s="16"/>
      <c r="AB24" s="17">
        <f t="shared" si="4"/>
        <v>67.45916666666669</v>
      </c>
      <c r="AC24" s="18">
        <f t="shared" si="5"/>
        <v>0.29458151382823883</v>
      </c>
      <c r="AD24" s="19">
        <f t="shared" si="6"/>
        <v>2.0442171717171722</v>
      </c>
      <c r="AE24" s="20" cm="1">
        <f t="array" ref="AE24">_xlfn.IFS(P24&lt;='Kargo Fiyatları'!$M$4,'Kargo Fiyatları'!$O$4,P24&lt;='Kargo Fiyatları'!$M$5,'Kargo Fiyatları'!$O$5,P24&gt;='Kargo Fiyatları'!$M$6,VLOOKUP(J24,'Kargo Fiyatları'!A:K,7,0)*1.2)</f>
        <v>62.003999999999998</v>
      </c>
      <c r="AF24" s="14">
        <v>8.39</v>
      </c>
      <c r="AG24" s="14">
        <f t="shared" si="7"/>
        <v>42.365000000000002</v>
      </c>
      <c r="AH24" s="21">
        <f t="shared" si="8"/>
        <v>13.873499999999993</v>
      </c>
      <c r="AI24" s="63">
        <f t="shared" si="9"/>
        <v>1.9083333333333334</v>
      </c>
      <c r="AJ24" s="13">
        <v>50</v>
      </c>
      <c r="AK24" s="14">
        <f t="shared" si="10"/>
        <v>3372.9583333333344</v>
      </c>
      <c r="AL24" s="14">
        <f t="shared" si="11"/>
        <v>11450</v>
      </c>
    </row>
    <row r="25" spans="1:38" x14ac:dyDescent="0.3">
      <c r="A25" s="13" t="str">
        <f t="shared" si="0"/>
        <v>BPL10030</v>
      </c>
      <c r="B25" s="35" t="s">
        <v>144</v>
      </c>
      <c r="H25" s="57">
        <f t="shared" si="1"/>
        <v>0</v>
      </c>
      <c r="I25" s="13" t="s">
        <v>23</v>
      </c>
      <c r="J25" s="13">
        <v>2</v>
      </c>
      <c r="K25" s="26">
        <f>VLOOKUP(B25,'FIYAT DATA'!A:C,3,)</f>
        <v>20</v>
      </c>
      <c r="L25" s="14">
        <f t="shared" si="2"/>
        <v>16.666666666666668</v>
      </c>
      <c r="M25" s="14">
        <f>VLOOKUP(J25,Sistem!E:J,6,0)</f>
        <v>6</v>
      </c>
      <c r="N25" s="14">
        <v>2</v>
      </c>
      <c r="O25" s="14">
        <f t="shared" si="3"/>
        <v>28</v>
      </c>
      <c r="P25" s="15">
        <v>229</v>
      </c>
      <c r="Q25" s="23"/>
      <c r="R25" s="23"/>
      <c r="S25" s="23"/>
      <c r="T25" s="23"/>
      <c r="U25" s="23"/>
      <c r="V25" s="16" cm="1">
        <f t="array" ref="V25">_xlfn.IFS(I25=VLOOKUP(I25,Sistem!$L$1:$M$21,1,0),VLOOKUP(I25,Sistem!$L$1:$M$21,2,0))</f>
        <v>0.185</v>
      </c>
      <c r="W25" s="16"/>
      <c r="X25" s="16"/>
      <c r="Y25" s="16"/>
      <c r="Z25" s="16"/>
      <c r="AA25" s="16"/>
      <c r="AB25" s="17">
        <f t="shared" si="4"/>
        <v>71.625833333333318</v>
      </c>
      <c r="AC25" s="18">
        <f t="shared" si="5"/>
        <v>0.31277656477438132</v>
      </c>
      <c r="AD25" s="19">
        <f t="shared" si="6"/>
        <v>2.5580654761904755</v>
      </c>
      <c r="AE25" s="20" cm="1">
        <f t="array" ref="AE25">_xlfn.IFS(P25&lt;='Kargo Fiyatları'!$M$4,'Kargo Fiyatları'!$O$4,P25&lt;='Kargo Fiyatları'!$M$5,'Kargo Fiyatları'!$O$5,P25&gt;='Kargo Fiyatları'!$M$6,VLOOKUP(J25,'Kargo Fiyatları'!A:K,7,0)*1.2)</f>
        <v>62.003999999999998</v>
      </c>
      <c r="AF25" s="14">
        <v>8.39</v>
      </c>
      <c r="AG25" s="14">
        <f t="shared" si="7"/>
        <v>42.365000000000002</v>
      </c>
      <c r="AH25" s="21">
        <f t="shared" si="8"/>
        <v>14.706833333333336</v>
      </c>
      <c r="AI25" s="63">
        <f t="shared" si="9"/>
        <v>1.9083333333333334</v>
      </c>
      <c r="AJ25" s="13">
        <v>50</v>
      </c>
      <c r="AK25" s="14">
        <f t="shared" si="10"/>
        <v>3581.2916666666661</v>
      </c>
      <c r="AL25" s="14">
        <f t="shared" si="11"/>
        <v>11450</v>
      </c>
    </row>
    <row r="26" spans="1:38" x14ac:dyDescent="0.3">
      <c r="A26" s="13" t="str">
        <f t="shared" si="0"/>
        <v>BPL10031</v>
      </c>
      <c r="B26" s="35" t="s">
        <v>145</v>
      </c>
      <c r="H26" s="57">
        <f t="shared" si="1"/>
        <v>0</v>
      </c>
      <c r="I26" s="13" t="s">
        <v>23</v>
      </c>
      <c r="J26" s="13">
        <v>2</v>
      </c>
      <c r="K26" s="26">
        <f>VLOOKUP(B26,'FIYAT DATA'!A:C,3,)</f>
        <v>0</v>
      </c>
      <c r="L26" s="14">
        <f t="shared" si="2"/>
        <v>0</v>
      </c>
      <c r="M26" s="14">
        <f>VLOOKUP(J26,Sistem!E:J,6,0)</f>
        <v>6</v>
      </c>
      <c r="N26" s="14">
        <v>2</v>
      </c>
      <c r="O26" s="14">
        <f t="shared" si="3"/>
        <v>8</v>
      </c>
      <c r="P26" s="15">
        <v>229</v>
      </c>
      <c r="Q26" s="23"/>
      <c r="R26" s="23"/>
      <c r="S26" s="23"/>
      <c r="T26" s="23"/>
      <c r="U26" s="23"/>
      <c r="V26" s="16" cm="1">
        <f t="array" ref="V26">_xlfn.IFS(I26=VLOOKUP(I26,Sistem!$L$1:$M$21,1,0),VLOOKUP(I26,Sistem!$L$1:$M$21,2,0))</f>
        <v>0.185</v>
      </c>
      <c r="W26" s="16"/>
      <c r="X26" s="16"/>
      <c r="Y26" s="16"/>
      <c r="Z26" s="16"/>
      <c r="AA26" s="16"/>
      <c r="AB26" s="17">
        <f t="shared" si="4"/>
        <v>88.29249999999999</v>
      </c>
      <c r="AC26" s="18">
        <f t="shared" si="5"/>
        <v>0.38555676855895193</v>
      </c>
      <c r="AD26" s="19">
        <f t="shared" si="6"/>
        <v>11.036562499999999</v>
      </c>
      <c r="AE26" s="20" cm="1">
        <f t="array" ref="AE26">_xlfn.IFS(P26&lt;='Kargo Fiyatları'!$M$4,'Kargo Fiyatları'!$O$4,P26&lt;='Kargo Fiyatları'!$M$5,'Kargo Fiyatları'!$O$5,P26&gt;='Kargo Fiyatları'!$M$6,VLOOKUP(J26,'Kargo Fiyatları'!A:K,7,0)*1.2)</f>
        <v>62.003999999999998</v>
      </c>
      <c r="AF26" s="14">
        <v>8.39</v>
      </c>
      <c r="AG26" s="14">
        <f t="shared" si="7"/>
        <v>42.365000000000002</v>
      </c>
      <c r="AH26" s="21">
        <f t="shared" si="8"/>
        <v>18.040166666666664</v>
      </c>
      <c r="AI26" s="63">
        <f t="shared" si="9"/>
        <v>1.9083333333333334</v>
      </c>
      <c r="AJ26" s="13">
        <v>50</v>
      </c>
      <c r="AK26" s="14">
        <f t="shared" si="10"/>
        <v>4414.6249999999991</v>
      </c>
      <c r="AL26" s="14">
        <f t="shared" si="11"/>
        <v>11450</v>
      </c>
    </row>
    <row r="27" spans="1:38" x14ac:dyDescent="0.3">
      <c r="A27" s="13" t="str">
        <f t="shared" si="0"/>
        <v>BPL10032</v>
      </c>
      <c r="B27" s="35" t="s">
        <v>146</v>
      </c>
      <c r="H27" s="57">
        <f t="shared" si="1"/>
        <v>0</v>
      </c>
      <c r="I27" s="13" t="s">
        <v>23</v>
      </c>
      <c r="J27" s="13">
        <v>2</v>
      </c>
      <c r="K27" s="26">
        <f>VLOOKUP(B27,'FIYAT DATA'!A:C,3,)</f>
        <v>0</v>
      </c>
      <c r="L27" s="14">
        <f t="shared" si="2"/>
        <v>0</v>
      </c>
      <c r="M27" s="14">
        <f>VLOOKUP(J27,Sistem!E:J,6,0)</f>
        <v>6</v>
      </c>
      <c r="N27" s="14">
        <v>2</v>
      </c>
      <c r="O27" s="14">
        <f t="shared" si="3"/>
        <v>8</v>
      </c>
      <c r="P27" s="15">
        <v>229</v>
      </c>
      <c r="Q27" s="23"/>
      <c r="R27" s="23"/>
      <c r="S27" s="23"/>
      <c r="T27" s="23"/>
      <c r="U27" s="23"/>
      <c r="V27" s="16" cm="1">
        <f t="array" ref="V27">_xlfn.IFS(I27=VLOOKUP(I27,Sistem!$L$1:$M$21,1,0),VLOOKUP(I27,Sistem!$L$1:$M$21,2,0))</f>
        <v>0.185</v>
      </c>
      <c r="W27" s="16"/>
      <c r="X27" s="16"/>
      <c r="Y27" s="16"/>
      <c r="Z27" s="16"/>
      <c r="AA27" s="16"/>
      <c r="AB27" s="17">
        <f t="shared" si="4"/>
        <v>88.29249999999999</v>
      </c>
      <c r="AC27" s="18">
        <f t="shared" si="5"/>
        <v>0.38555676855895193</v>
      </c>
      <c r="AD27" s="19">
        <f t="shared" si="6"/>
        <v>11.036562499999999</v>
      </c>
      <c r="AE27" s="20" cm="1">
        <f t="array" ref="AE27">_xlfn.IFS(P27&lt;='Kargo Fiyatları'!$M$4,'Kargo Fiyatları'!$O$4,P27&lt;='Kargo Fiyatları'!$M$5,'Kargo Fiyatları'!$O$5,P27&gt;='Kargo Fiyatları'!$M$6,VLOOKUP(J27,'Kargo Fiyatları'!A:K,7,0)*1.2)</f>
        <v>62.003999999999998</v>
      </c>
      <c r="AF27" s="14">
        <v>8.39</v>
      </c>
      <c r="AG27" s="14">
        <f t="shared" si="7"/>
        <v>42.365000000000002</v>
      </c>
      <c r="AH27" s="21">
        <f t="shared" si="8"/>
        <v>18.040166666666664</v>
      </c>
      <c r="AI27" s="63">
        <f t="shared" si="9"/>
        <v>1.9083333333333334</v>
      </c>
      <c r="AJ27" s="13">
        <v>50</v>
      </c>
      <c r="AK27" s="14">
        <f t="shared" si="10"/>
        <v>4414.6249999999991</v>
      </c>
      <c r="AL27" s="14">
        <f t="shared" si="11"/>
        <v>11450</v>
      </c>
    </row>
    <row r="28" spans="1:38" x14ac:dyDescent="0.3">
      <c r="A28" s="13" t="str">
        <f t="shared" si="0"/>
        <v>BPL10033</v>
      </c>
      <c r="B28" s="35" t="s">
        <v>147</v>
      </c>
      <c r="C28" s="30" t="s">
        <v>288</v>
      </c>
      <c r="D28" s="53" t="s">
        <v>444</v>
      </c>
      <c r="E28" s="53"/>
      <c r="F28" s="53"/>
      <c r="G28" s="53"/>
      <c r="H28" s="57">
        <f t="shared" si="1"/>
        <v>0</v>
      </c>
      <c r="I28" s="13" t="s">
        <v>23</v>
      </c>
      <c r="J28" s="13">
        <v>2</v>
      </c>
      <c r="K28" s="26">
        <f>VLOOKUP(B28,'FIYAT DATA'!A:C,3,)</f>
        <v>30</v>
      </c>
      <c r="L28" s="14">
        <f t="shared" si="2"/>
        <v>25</v>
      </c>
      <c r="M28" s="14">
        <v>3</v>
      </c>
      <c r="N28" s="14">
        <v>2</v>
      </c>
      <c r="O28" s="14">
        <f t="shared" si="3"/>
        <v>35</v>
      </c>
      <c r="P28" s="15">
        <v>74.900000000000006</v>
      </c>
      <c r="Q28" s="23"/>
      <c r="R28" s="23"/>
      <c r="S28" s="23"/>
      <c r="T28" s="23"/>
      <c r="U28" s="23"/>
      <c r="V28" s="16" cm="1">
        <f t="array" ref="V28">_xlfn.IFS(I28=VLOOKUP(I28,Sistem!$L$1:$M$21,1,0),VLOOKUP(I28,Sistem!$L$1:$M$21,2,0))</f>
        <v>0.185</v>
      </c>
      <c r="W28" s="16"/>
      <c r="X28" s="16"/>
      <c r="Y28" s="16"/>
      <c r="Z28" s="16"/>
      <c r="AA28" s="16"/>
      <c r="AB28" s="17">
        <f t="shared" si="4"/>
        <v>-12.992916666666662</v>
      </c>
      <c r="AC28" s="18">
        <f t="shared" si="5"/>
        <v>-0.17347018246550949</v>
      </c>
      <c r="AD28" s="19">
        <f t="shared" si="6"/>
        <v>-0.37122619047619038</v>
      </c>
      <c r="AE28" s="20" cm="1">
        <f t="array" ref="AE28">_xlfn.IFS(P28&lt;='Kargo Fiyatları'!$M$4,'Kargo Fiyatları'!$O$4,P28&lt;='Kargo Fiyatları'!$M$5,'Kargo Fiyatları'!$O$5,P28&gt;='Kargo Fiyatları'!$M$6,VLOOKUP(J28,'Kargo Fiyatları'!A:K,7,0)*1.2)</f>
        <v>32.495999999999995</v>
      </c>
      <c r="AF28" s="14">
        <v>8.39</v>
      </c>
      <c r="AG28" s="14">
        <f t="shared" si="7"/>
        <v>13.8565</v>
      </c>
      <c r="AH28" s="21">
        <f t="shared" si="8"/>
        <v>-2.4737499999999955</v>
      </c>
      <c r="AI28" s="63">
        <f t="shared" si="9"/>
        <v>0.62416666666666676</v>
      </c>
      <c r="AJ28" s="13">
        <v>250</v>
      </c>
      <c r="AK28" s="14">
        <f t="shared" si="10"/>
        <v>-3248.2291666666656</v>
      </c>
      <c r="AL28" s="14">
        <f t="shared" si="11"/>
        <v>18725</v>
      </c>
    </row>
    <row r="29" spans="1:38" x14ac:dyDescent="0.3">
      <c r="A29" s="13" t="str">
        <f t="shared" si="0"/>
        <v>BPL10034</v>
      </c>
      <c r="B29" s="35" t="s">
        <v>148</v>
      </c>
      <c r="C29" s="30" t="s">
        <v>288</v>
      </c>
      <c r="D29" s="53" t="s">
        <v>445</v>
      </c>
      <c r="E29" s="53"/>
      <c r="F29" s="53"/>
      <c r="G29" s="53"/>
      <c r="H29" s="57">
        <f t="shared" si="1"/>
        <v>0</v>
      </c>
      <c r="I29" s="13" t="s">
        <v>23</v>
      </c>
      <c r="J29" s="13">
        <v>2</v>
      </c>
      <c r="K29" s="26">
        <f>VLOOKUP(B29,'FIYAT DATA'!A:C,3,)</f>
        <v>30</v>
      </c>
      <c r="L29" s="14">
        <f t="shared" si="2"/>
        <v>25</v>
      </c>
      <c r="M29" s="14">
        <v>3</v>
      </c>
      <c r="N29" s="14">
        <v>2</v>
      </c>
      <c r="O29" s="14">
        <f t="shared" si="3"/>
        <v>35</v>
      </c>
      <c r="P29" s="15">
        <v>74.900000000000006</v>
      </c>
      <c r="Q29" s="23"/>
      <c r="R29" s="23"/>
      <c r="S29" s="23"/>
      <c r="T29" s="23"/>
      <c r="U29" s="23"/>
      <c r="V29" s="16" cm="1">
        <f t="array" ref="V29">_xlfn.IFS(I29=VLOOKUP(I29,Sistem!$L$1:$M$21,1,0),VLOOKUP(I29,Sistem!$L$1:$M$21,2,0))</f>
        <v>0.185</v>
      </c>
      <c r="W29" s="16"/>
      <c r="X29" s="16"/>
      <c r="Y29" s="16"/>
      <c r="Z29" s="16"/>
      <c r="AA29" s="16"/>
      <c r="AB29" s="17">
        <f t="shared" si="4"/>
        <v>-12.992916666666662</v>
      </c>
      <c r="AC29" s="18">
        <f t="shared" si="5"/>
        <v>-0.17347018246550949</v>
      </c>
      <c r="AD29" s="19">
        <f t="shared" si="6"/>
        <v>-0.37122619047619038</v>
      </c>
      <c r="AE29" s="20" cm="1">
        <f t="array" ref="AE29">_xlfn.IFS(P29&lt;='Kargo Fiyatları'!$M$4,'Kargo Fiyatları'!$O$4,P29&lt;='Kargo Fiyatları'!$M$5,'Kargo Fiyatları'!$O$5,P29&gt;='Kargo Fiyatları'!$M$6,VLOOKUP(J29,'Kargo Fiyatları'!A:K,7,0)*1.2)</f>
        <v>32.495999999999995</v>
      </c>
      <c r="AF29" s="14">
        <v>8.39</v>
      </c>
      <c r="AG29" s="14">
        <f t="shared" si="7"/>
        <v>13.8565</v>
      </c>
      <c r="AH29" s="21">
        <f t="shared" si="8"/>
        <v>-2.4737499999999955</v>
      </c>
      <c r="AI29" s="63">
        <f t="shared" si="9"/>
        <v>0.62416666666666676</v>
      </c>
      <c r="AJ29" s="13">
        <v>250</v>
      </c>
      <c r="AK29" s="14">
        <f t="shared" si="10"/>
        <v>-3248.2291666666656</v>
      </c>
      <c r="AL29" s="14">
        <f t="shared" si="11"/>
        <v>18725</v>
      </c>
    </row>
    <row r="30" spans="1:38" x14ac:dyDescent="0.3">
      <c r="A30" s="13" t="str">
        <f t="shared" si="0"/>
        <v>BPL10035</v>
      </c>
      <c r="B30" s="35" t="s">
        <v>149</v>
      </c>
      <c r="H30" s="57">
        <f t="shared" si="1"/>
        <v>0</v>
      </c>
      <c r="I30" s="13" t="s">
        <v>23</v>
      </c>
      <c r="J30" s="13">
        <v>3</v>
      </c>
      <c r="K30" s="26">
        <f>VLOOKUP(B30,'FIYAT DATA'!A:C,3,)</f>
        <v>0</v>
      </c>
      <c r="L30" s="14">
        <f t="shared" si="2"/>
        <v>0</v>
      </c>
      <c r="M30" s="14">
        <f>VLOOKUP(J30,Sistem!E:J,6,0)</f>
        <v>7</v>
      </c>
      <c r="N30" s="14">
        <v>2</v>
      </c>
      <c r="O30" s="14">
        <f t="shared" si="3"/>
        <v>9</v>
      </c>
      <c r="P30" s="15">
        <v>229</v>
      </c>
      <c r="Q30" s="23"/>
      <c r="R30" s="23"/>
      <c r="S30" s="23"/>
      <c r="T30" s="23"/>
      <c r="U30" s="23"/>
      <c r="V30" s="16" cm="1">
        <f t="array" ref="V30">_xlfn.IFS(I30=VLOOKUP(I30,Sistem!$L$1:$M$21,1,0),VLOOKUP(I30,Sistem!$L$1:$M$21,2,0))</f>
        <v>0.185</v>
      </c>
      <c r="W30" s="16"/>
      <c r="X30" s="16"/>
      <c r="Y30" s="16"/>
      <c r="Z30" s="16"/>
      <c r="AA30" s="16"/>
      <c r="AB30" s="17">
        <f t="shared" si="4"/>
        <v>87.459166666666661</v>
      </c>
      <c r="AC30" s="18">
        <f t="shared" si="5"/>
        <v>0.38191775836972341</v>
      </c>
      <c r="AD30" s="19">
        <f t="shared" si="6"/>
        <v>9.717685185185184</v>
      </c>
      <c r="AE30" s="20" cm="1">
        <f t="array" ref="AE30">_xlfn.IFS(P30&lt;='Kargo Fiyatları'!$M$4,'Kargo Fiyatları'!$O$4,P30&lt;='Kargo Fiyatları'!$M$5,'Kargo Fiyatları'!$O$5,P30&gt;='Kargo Fiyatları'!$M$6,VLOOKUP(J30,'Kargo Fiyatları'!A:K,7,0)*1.2)</f>
        <v>62.003999999999998</v>
      </c>
      <c r="AF30" s="14">
        <v>8.39</v>
      </c>
      <c r="AG30" s="14">
        <f t="shared" si="7"/>
        <v>42.365000000000002</v>
      </c>
      <c r="AH30" s="21">
        <f t="shared" si="8"/>
        <v>17.873499999999993</v>
      </c>
      <c r="AI30" s="63">
        <f t="shared" si="9"/>
        <v>1.9083333333333334</v>
      </c>
      <c r="AJ30" s="13">
        <v>20</v>
      </c>
      <c r="AK30" s="14">
        <f t="shared" si="10"/>
        <v>1749.1833333333332</v>
      </c>
      <c r="AL30" s="14">
        <f t="shared" si="11"/>
        <v>4580</v>
      </c>
    </row>
    <row r="31" spans="1:38" x14ac:dyDescent="0.3">
      <c r="A31" s="13" t="str">
        <f t="shared" si="0"/>
        <v>BPL10036</v>
      </c>
      <c r="B31" s="35" t="s">
        <v>150</v>
      </c>
      <c r="H31" s="57">
        <f t="shared" si="1"/>
        <v>0</v>
      </c>
      <c r="I31" s="13" t="s">
        <v>23</v>
      </c>
      <c r="J31" s="13">
        <v>3</v>
      </c>
      <c r="K31" s="26">
        <f>VLOOKUP(B31,'FIYAT DATA'!A:C,3,)</f>
        <v>0</v>
      </c>
      <c r="L31" s="14">
        <f t="shared" si="2"/>
        <v>0</v>
      </c>
      <c r="M31" s="14">
        <f>VLOOKUP(J31,Sistem!E:J,6,0)</f>
        <v>7</v>
      </c>
      <c r="N31" s="14">
        <v>2</v>
      </c>
      <c r="O31" s="14">
        <f t="shared" si="3"/>
        <v>9</v>
      </c>
      <c r="P31" s="15">
        <v>229</v>
      </c>
      <c r="Q31" s="23"/>
      <c r="R31" s="23"/>
      <c r="S31" s="23"/>
      <c r="T31" s="23"/>
      <c r="U31" s="23"/>
      <c r="V31" s="16" cm="1">
        <f t="array" ref="V31">_xlfn.IFS(I31=VLOOKUP(I31,Sistem!$L$1:$M$21,1,0),VLOOKUP(I31,Sistem!$L$1:$M$21,2,0))</f>
        <v>0.185</v>
      </c>
      <c r="W31" s="16"/>
      <c r="X31" s="16"/>
      <c r="Y31" s="16"/>
      <c r="Z31" s="16"/>
      <c r="AA31" s="16"/>
      <c r="AB31" s="17">
        <f t="shared" si="4"/>
        <v>87.459166666666661</v>
      </c>
      <c r="AC31" s="18">
        <f t="shared" si="5"/>
        <v>0.38191775836972341</v>
      </c>
      <c r="AD31" s="19">
        <f t="shared" si="6"/>
        <v>9.717685185185184</v>
      </c>
      <c r="AE31" s="20" cm="1">
        <f t="array" ref="AE31">_xlfn.IFS(P31&lt;='Kargo Fiyatları'!$M$4,'Kargo Fiyatları'!$O$4,P31&lt;='Kargo Fiyatları'!$M$5,'Kargo Fiyatları'!$O$5,P31&gt;='Kargo Fiyatları'!$M$6,VLOOKUP(J31,'Kargo Fiyatları'!A:K,7,0)*1.2)</f>
        <v>62.003999999999998</v>
      </c>
      <c r="AF31" s="14">
        <v>8.39</v>
      </c>
      <c r="AG31" s="14">
        <f t="shared" si="7"/>
        <v>42.365000000000002</v>
      </c>
      <c r="AH31" s="21">
        <f t="shared" si="8"/>
        <v>17.873499999999993</v>
      </c>
      <c r="AI31" s="63">
        <f t="shared" si="9"/>
        <v>1.9083333333333334</v>
      </c>
      <c r="AJ31" s="13">
        <v>20</v>
      </c>
      <c r="AK31" s="14">
        <f t="shared" si="10"/>
        <v>1749.1833333333332</v>
      </c>
      <c r="AL31" s="14">
        <f t="shared" si="11"/>
        <v>4580</v>
      </c>
    </row>
    <row r="32" spans="1:38" x14ac:dyDescent="0.3">
      <c r="A32" s="13" t="str">
        <f t="shared" si="0"/>
        <v>BPL10037</v>
      </c>
      <c r="B32" s="35" t="s">
        <v>151</v>
      </c>
      <c r="H32" s="57">
        <f t="shared" si="1"/>
        <v>0</v>
      </c>
      <c r="I32" s="13" t="s">
        <v>23</v>
      </c>
      <c r="J32" s="13">
        <v>3</v>
      </c>
      <c r="K32" s="26">
        <f>VLOOKUP(B32,'FIYAT DATA'!A:C,3,)</f>
        <v>0</v>
      </c>
      <c r="L32" s="14">
        <f t="shared" si="2"/>
        <v>0</v>
      </c>
      <c r="M32" s="14">
        <f>VLOOKUP(J32,Sistem!E:J,6,0)</f>
        <v>7</v>
      </c>
      <c r="N32" s="14">
        <v>2</v>
      </c>
      <c r="O32" s="14">
        <f t="shared" si="3"/>
        <v>9</v>
      </c>
      <c r="P32" s="15">
        <v>229</v>
      </c>
      <c r="Q32" s="23"/>
      <c r="R32" s="23"/>
      <c r="S32" s="23"/>
      <c r="T32" s="23"/>
      <c r="U32" s="23"/>
      <c r="V32" s="16" cm="1">
        <f t="array" ref="V32">_xlfn.IFS(I32=VLOOKUP(I32,Sistem!$L$1:$M$21,1,0),VLOOKUP(I32,Sistem!$L$1:$M$21,2,0))</f>
        <v>0.185</v>
      </c>
      <c r="W32" s="16"/>
      <c r="X32" s="16"/>
      <c r="Y32" s="16"/>
      <c r="Z32" s="16"/>
      <c r="AA32" s="16"/>
      <c r="AB32" s="17">
        <f t="shared" si="4"/>
        <v>87.459166666666661</v>
      </c>
      <c r="AC32" s="18">
        <f t="shared" si="5"/>
        <v>0.38191775836972341</v>
      </c>
      <c r="AD32" s="19">
        <f t="shared" si="6"/>
        <v>9.717685185185184</v>
      </c>
      <c r="AE32" s="20" cm="1">
        <f t="array" ref="AE32">_xlfn.IFS(P32&lt;='Kargo Fiyatları'!$M$4,'Kargo Fiyatları'!$O$4,P32&lt;='Kargo Fiyatları'!$M$5,'Kargo Fiyatları'!$O$5,P32&gt;='Kargo Fiyatları'!$M$6,VLOOKUP(J32,'Kargo Fiyatları'!A:K,7,0)*1.2)</f>
        <v>62.003999999999998</v>
      </c>
      <c r="AF32" s="14">
        <v>8.39</v>
      </c>
      <c r="AG32" s="14">
        <f t="shared" si="7"/>
        <v>42.365000000000002</v>
      </c>
      <c r="AH32" s="21">
        <f t="shared" si="8"/>
        <v>17.873499999999993</v>
      </c>
      <c r="AI32" s="63">
        <f t="shared" si="9"/>
        <v>1.9083333333333334</v>
      </c>
      <c r="AJ32" s="13">
        <v>20</v>
      </c>
      <c r="AK32" s="14">
        <f t="shared" si="10"/>
        <v>1749.1833333333332</v>
      </c>
      <c r="AL32" s="14">
        <f t="shared" si="11"/>
        <v>4580</v>
      </c>
    </row>
    <row r="33" spans="1:38" x14ac:dyDescent="0.3">
      <c r="A33" s="13" t="str">
        <f t="shared" si="0"/>
        <v>BPL10038</v>
      </c>
      <c r="B33" s="35" t="s">
        <v>152</v>
      </c>
      <c r="H33" s="57">
        <f t="shared" si="1"/>
        <v>0</v>
      </c>
      <c r="I33" s="13" t="s">
        <v>23</v>
      </c>
      <c r="J33" s="13">
        <v>1</v>
      </c>
      <c r="K33" s="26">
        <f>VLOOKUP(B33,'FIYAT DATA'!A:C,3,)</f>
        <v>0</v>
      </c>
      <c r="L33" s="14">
        <f t="shared" si="2"/>
        <v>0</v>
      </c>
      <c r="M33" s="14">
        <f>VLOOKUP(J33,Sistem!E:J,6,0)</f>
        <v>5</v>
      </c>
      <c r="N33" s="14">
        <v>2</v>
      </c>
      <c r="O33" s="14">
        <f t="shared" si="3"/>
        <v>7</v>
      </c>
      <c r="P33" s="15">
        <v>124.9</v>
      </c>
      <c r="Q33" s="23"/>
      <c r="R33" s="23"/>
      <c r="S33" s="23"/>
      <c r="T33" s="23"/>
      <c r="U33" s="23"/>
      <c r="V33" s="16" cm="1">
        <f t="array" ref="V33">_xlfn.IFS(I33=VLOOKUP(I33,Sistem!$L$1:$M$21,1,0),VLOOKUP(I33,Sistem!$L$1:$M$21,2,0))</f>
        <v>0.185</v>
      </c>
      <c r="W33" s="16"/>
      <c r="X33" s="16"/>
      <c r="Y33" s="16"/>
      <c r="Z33" s="16"/>
      <c r="AA33" s="16"/>
      <c r="AB33" s="17">
        <f t="shared" si="4"/>
        <v>43.882083333333348</v>
      </c>
      <c r="AC33" s="18">
        <f t="shared" si="5"/>
        <v>0.35133773685615172</v>
      </c>
      <c r="AD33" s="19">
        <f t="shared" si="6"/>
        <v>6.2688690476190496</v>
      </c>
      <c r="AE33" s="20" cm="1">
        <f t="array" ref="AE33">_xlfn.IFS(P33&lt;='Kargo Fiyatları'!$M$4,'Kargo Fiyatları'!$O$4,P33&lt;='Kargo Fiyatları'!$M$5,'Kargo Fiyatları'!$O$5,P33&gt;='Kargo Fiyatları'!$M$6,VLOOKUP(J33,'Kargo Fiyatları'!A:K,7,0)*1.2)</f>
        <v>32.495999999999995</v>
      </c>
      <c r="AF33" s="14">
        <v>8.39</v>
      </c>
      <c r="AG33" s="14">
        <f t="shared" si="7"/>
        <v>23.1065</v>
      </c>
      <c r="AH33" s="21">
        <f t="shared" si="8"/>
        <v>8.9845833333333331</v>
      </c>
      <c r="AI33" s="63">
        <f t="shared" si="9"/>
        <v>1.0408333333333335</v>
      </c>
      <c r="AJ33" s="13">
        <v>20</v>
      </c>
      <c r="AK33" s="14">
        <f t="shared" si="10"/>
        <v>877.64166666666699</v>
      </c>
      <c r="AL33" s="14">
        <f t="shared" si="11"/>
        <v>2498</v>
      </c>
    </row>
    <row r="34" spans="1:38" x14ac:dyDescent="0.3">
      <c r="A34" s="13" t="str">
        <f t="shared" si="0"/>
        <v>BPL10039</v>
      </c>
      <c r="B34" s="34" t="s">
        <v>153</v>
      </c>
      <c r="C34" s="30" t="s">
        <v>226</v>
      </c>
      <c r="D34" s="30" t="s">
        <v>227</v>
      </c>
      <c r="E34" s="25">
        <v>22.5</v>
      </c>
      <c r="F34" s="25">
        <v>21.5</v>
      </c>
      <c r="G34" s="25">
        <v>24.5</v>
      </c>
      <c r="H34" s="57">
        <f t="shared" si="1"/>
        <v>3.9506250000000001</v>
      </c>
      <c r="I34" s="13" t="s">
        <v>480</v>
      </c>
      <c r="J34" s="13">
        <v>4</v>
      </c>
      <c r="K34" s="26">
        <f>VLOOKUP(B34,'FIYAT DATA'!A:C,3,)</f>
        <v>50</v>
      </c>
      <c r="L34" s="14">
        <f t="shared" si="2"/>
        <v>41.666666666666671</v>
      </c>
      <c r="M34" s="14">
        <f>VLOOKUP(J34,Sistem!E:J,6,0)</f>
        <v>8</v>
      </c>
      <c r="N34" s="14">
        <v>2</v>
      </c>
      <c r="O34" s="14">
        <f t="shared" si="3"/>
        <v>60.000000000000007</v>
      </c>
      <c r="P34" s="51">
        <v>124.9</v>
      </c>
      <c r="Q34" s="23"/>
      <c r="R34" s="23"/>
      <c r="S34" s="23"/>
      <c r="T34" s="23"/>
      <c r="U34" s="23"/>
      <c r="V34" s="16" cm="1">
        <f t="array" ref="V34">_xlfn.IFS(I34=VLOOKUP(I34,Sistem!$L$1:$M$21,1,0),VLOOKUP(I34,Sistem!$L$1:$M$21,2,0))</f>
        <v>0.17100000000000001</v>
      </c>
      <c r="W34" s="16"/>
      <c r="X34" s="16"/>
      <c r="Y34" s="16"/>
      <c r="Z34" s="16"/>
      <c r="AA34" s="16"/>
      <c r="AB34" s="17">
        <f t="shared" ref="AB34:AB65" si="12">P34-O34-AE34-AF34-AG34-AH34-AI34</f>
        <v>1.1725833333333373</v>
      </c>
      <c r="AC34" s="18">
        <f t="shared" ref="AC34:AC65" si="13">AB34/P34</f>
        <v>9.3881772084334451E-3</v>
      </c>
      <c r="AD34" s="19">
        <f t="shared" ref="AD34:AD65" si="14">AB34/O34</f>
        <v>1.9543055555555619E-2</v>
      </c>
      <c r="AE34" s="20" cm="1">
        <f t="array" ref="AE34">_xlfn.IFS(P34&lt;='Kargo Fiyatları'!$M$4,'Kargo Fiyatları'!$O$4,P34&lt;='Kargo Fiyatları'!$M$5,'Kargo Fiyatları'!$O$5,P34&gt;='Kargo Fiyatları'!$M$6,VLOOKUP(J34,'Kargo Fiyatları'!A:K,7,0)*1.2)</f>
        <v>32.495999999999995</v>
      </c>
      <c r="AF34" s="14">
        <v>8.39</v>
      </c>
      <c r="AG34" s="14">
        <f t="shared" ref="AG34:AG65" si="15">P34*V34</f>
        <v>21.357900000000004</v>
      </c>
      <c r="AH34" s="21">
        <f t="shared" ref="AH34:AH65" si="16">(P34-(P34/1.2))-((O34+AE34+AF34+AG34)-((O34+AE34+AF34+AG34)/1.2))</f>
        <v>0.44268333333333487</v>
      </c>
      <c r="AI34" s="63">
        <f t="shared" ref="AI34:AI65" si="17">(P34/1.2)*0.01</f>
        <v>1.0408333333333335</v>
      </c>
      <c r="AJ34" s="13">
        <v>50</v>
      </c>
      <c r="AK34" s="14">
        <f t="shared" si="10"/>
        <v>58.629166666666862</v>
      </c>
      <c r="AL34" s="14">
        <f t="shared" si="11"/>
        <v>6245</v>
      </c>
    </row>
    <row r="35" spans="1:38" x14ac:dyDescent="0.3">
      <c r="A35" s="13" t="str">
        <f t="shared" si="0"/>
        <v>BPL10040</v>
      </c>
      <c r="B35" s="34" t="s">
        <v>154</v>
      </c>
      <c r="C35" s="30" t="s">
        <v>281</v>
      </c>
      <c r="D35" s="30" t="s">
        <v>242</v>
      </c>
      <c r="E35" s="25">
        <v>22.5</v>
      </c>
      <c r="F35" s="25">
        <v>21.5</v>
      </c>
      <c r="G35" s="25">
        <v>24.5</v>
      </c>
      <c r="H35" s="57">
        <f t="shared" si="1"/>
        <v>3.9506250000000001</v>
      </c>
      <c r="I35" s="13" t="s">
        <v>480</v>
      </c>
      <c r="J35" s="13">
        <v>4</v>
      </c>
      <c r="K35" s="26">
        <f>VLOOKUP(B35,'FIYAT DATA'!A:C,3,)</f>
        <v>50</v>
      </c>
      <c r="L35" s="14">
        <f t="shared" si="2"/>
        <v>41.666666666666671</v>
      </c>
      <c r="M35" s="14">
        <f>VLOOKUP(J35,Sistem!E:J,6,0)</f>
        <v>8</v>
      </c>
      <c r="N35" s="14">
        <v>2</v>
      </c>
      <c r="O35" s="14">
        <f t="shared" si="3"/>
        <v>60.000000000000007</v>
      </c>
      <c r="P35" s="72">
        <v>124.9</v>
      </c>
      <c r="Q35" s="23"/>
      <c r="R35" s="23"/>
      <c r="S35" s="23"/>
      <c r="T35" s="23"/>
      <c r="U35" s="23"/>
      <c r="V35" s="16" cm="1">
        <f t="array" ref="V35">_xlfn.IFS(I35=VLOOKUP(I35,Sistem!$L$1:$M$21,1,0),VLOOKUP(I35,Sistem!$L$1:$M$21,2,0))</f>
        <v>0.17100000000000001</v>
      </c>
      <c r="W35" s="16"/>
      <c r="X35" s="16"/>
      <c r="Y35" s="16"/>
      <c r="Z35" s="16"/>
      <c r="AA35" s="16"/>
      <c r="AB35" s="17">
        <f t="shared" si="12"/>
        <v>1.1725833333333373</v>
      </c>
      <c r="AC35" s="18">
        <f t="shared" si="13"/>
        <v>9.3881772084334451E-3</v>
      </c>
      <c r="AD35" s="19">
        <f t="shared" si="14"/>
        <v>1.9543055555555619E-2</v>
      </c>
      <c r="AE35" s="20" cm="1">
        <f t="array" ref="AE35">_xlfn.IFS(P35&lt;='Kargo Fiyatları'!$M$4,'Kargo Fiyatları'!$O$4,P35&lt;='Kargo Fiyatları'!$M$5,'Kargo Fiyatları'!$O$5,P35&gt;='Kargo Fiyatları'!$M$6,VLOOKUP(J35,'Kargo Fiyatları'!A:K,7,0)*1.2)</f>
        <v>32.495999999999995</v>
      </c>
      <c r="AF35" s="14">
        <v>8.39</v>
      </c>
      <c r="AG35" s="14">
        <f t="shared" si="15"/>
        <v>21.357900000000004</v>
      </c>
      <c r="AH35" s="21">
        <f t="shared" si="16"/>
        <v>0.44268333333333487</v>
      </c>
      <c r="AI35" s="63">
        <f t="shared" si="17"/>
        <v>1.0408333333333335</v>
      </c>
      <c r="AK35" s="14"/>
      <c r="AL35" s="14"/>
    </row>
    <row r="36" spans="1:38" x14ac:dyDescent="0.3">
      <c r="A36" s="13" t="str">
        <f t="shared" si="0"/>
        <v>BPL10041</v>
      </c>
      <c r="B36" s="35" t="s">
        <v>155</v>
      </c>
      <c r="D36" s="13" t="s">
        <v>40</v>
      </c>
      <c r="H36" s="57">
        <f t="shared" si="1"/>
        <v>0</v>
      </c>
      <c r="I36" s="13" t="s">
        <v>23</v>
      </c>
      <c r="J36" s="13">
        <v>2</v>
      </c>
      <c r="K36" s="26">
        <f>VLOOKUP(B36,'FIYAT DATA'!A:C,3,)</f>
        <v>36</v>
      </c>
      <c r="L36" s="14">
        <f t="shared" si="2"/>
        <v>30</v>
      </c>
      <c r="M36" s="14">
        <f>VLOOKUP(J36,Sistem!E:J,6,0)</f>
        <v>6</v>
      </c>
      <c r="N36" s="14">
        <v>2</v>
      </c>
      <c r="O36" s="14">
        <f t="shared" si="3"/>
        <v>44</v>
      </c>
      <c r="P36" s="15">
        <v>149.9</v>
      </c>
      <c r="Q36" s="23"/>
      <c r="R36" s="23"/>
      <c r="S36" s="23"/>
      <c r="T36" s="23"/>
      <c r="U36" s="23"/>
      <c r="V36" s="16" cm="1">
        <f t="array" ref="V36">_xlfn.IFS(I36=VLOOKUP(I36,Sistem!$L$1:$M$21,1,0),VLOOKUP(I36,Sistem!$L$1:$M$21,2,0))</f>
        <v>0.185</v>
      </c>
      <c r="W36" s="16"/>
      <c r="X36" s="16"/>
      <c r="Y36" s="16"/>
      <c r="Z36" s="16"/>
      <c r="AA36" s="16"/>
      <c r="AB36" s="17">
        <f t="shared" si="12"/>
        <v>29.819583333333341</v>
      </c>
      <c r="AC36" s="18">
        <f t="shared" si="13"/>
        <v>0.1989298421169669</v>
      </c>
      <c r="AD36" s="19">
        <f t="shared" si="14"/>
        <v>0.67771780303030316</v>
      </c>
      <c r="AE36" s="20" cm="1">
        <f t="array" ref="AE36">_xlfn.IFS(P36&lt;='Kargo Fiyatları'!$M$4,'Kargo Fiyatları'!$O$4,P36&lt;='Kargo Fiyatları'!$M$5,'Kargo Fiyatları'!$O$5,P36&gt;='Kargo Fiyatları'!$M$6,VLOOKUP(J36,'Kargo Fiyatları'!A:K,7,0)*1.2)</f>
        <v>32.495999999999995</v>
      </c>
      <c r="AF36" s="14">
        <v>8.39</v>
      </c>
      <c r="AG36" s="14">
        <f t="shared" si="15"/>
        <v>27.7315</v>
      </c>
      <c r="AH36" s="21">
        <f t="shared" si="16"/>
        <v>6.2137500000000045</v>
      </c>
      <c r="AI36" s="63">
        <f t="shared" si="17"/>
        <v>1.2491666666666668</v>
      </c>
      <c r="AJ36" s="13">
        <v>100</v>
      </c>
      <c r="AK36" s="14">
        <f>AJ36*AB36</f>
        <v>2981.9583333333339</v>
      </c>
      <c r="AL36" s="14">
        <f>AJ36*P36</f>
        <v>14990</v>
      </c>
    </row>
    <row r="37" spans="1:38" x14ac:dyDescent="0.3">
      <c r="A37" s="13" t="str">
        <f t="shared" si="0"/>
        <v>BPL10042</v>
      </c>
      <c r="B37" s="37" t="s">
        <v>156</v>
      </c>
      <c r="C37" s="30" t="s">
        <v>280</v>
      </c>
      <c r="D37" s="30" t="s">
        <v>244</v>
      </c>
      <c r="E37" s="30"/>
      <c r="F37" s="30"/>
      <c r="G37" s="30"/>
      <c r="H37" s="57">
        <f t="shared" si="1"/>
        <v>0</v>
      </c>
      <c r="I37" s="13" t="s">
        <v>243</v>
      </c>
      <c r="J37" s="13">
        <v>1</v>
      </c>
      <c r="K37" s="26">
        <f>VLOOKUP(B37,'FIYAT DATA'!A:C,3,)</f>
        <v>18</v>
      </c>
      <c r="L37" s="14">
        <f t="shared" si="2"/>
        <v>15</v>
      </c>
      <c r="M37" s="14">
        <v>2</v>
      </c>
      <c r="N37" s="14">
        <v>2</v>
      </c>
      <c r="O37" s="14">
        <f t="shared" si="3"/>
        <v>22</v>
      </c>
      <c r="P37" s="15">
        <v>99.9</v>
      </c>
      <c r="Q37" s="23"/>
      <c r="R37" s="23"/>
      <c r="S37" s="23"/>
      <c r="T37" s="23"/>
      <c r="U37" s="23"/>
      <c r="V37" s="16" cm="1">
        <f t="array" ref="V37">_xlfn.IFS(I37=VLOOKUP(I37,Sistem!$L$1:$M$21,1,0),VLOOKUP(I37,Sistem!$L$1:$M$21,2,0))</f>
        <v>0.16900000000000001</v>
      </c>
      <c r="W37" s="16"/>
      <c r="X37" s="16"/>
      <c r="Y37" s="16"/>
      <c r="Z37" s="16"/>
      <c r="AA37" s="16"/>
      <c r="AB37" s="17">
        <f t="shared" si="12"/>
        <v>15.943250000000013</v>
      </c>
      <c r="AC37" s="18">
        <f t="shared" si="13"/>
        <v>0.15959209209209221</v>
      </c>
      <c r="AD37" s="19">
        <f t="shared" si="14"/>
        <v>0.72469318181818243</v>
      </c>
      <c r="AE37" s="20" cm="1">
        <f t="array" ref="AE37">_xlfn.IFS(P37&lt;='Kargo Fiyatları'!$M$4,'Kargo Fiyatları'!$O$4,P37&lt;='Kargo Fiyatları'!$M$5,'Kargo Fiyatları'!$O$5,P37&gt;='Kargo Fiyatları'!$M$6,VLOOKUP(J37,'Kargo Fiyatları'!A:K,7,0)*1.2)</f>
        <v>32.495999999999995</v>
      </c>
      <c r="AF37" s="14">
        <v>8.39</v>
      </c>
      <c r="AG37" s="14">
        <f t="shared" si="15"/>
        <v>16.883100000000002</v>
      </c>
      <c r="AH37" s="21">
        <f t="shared" si="16"/>
        <v>3.3551499999999947</v>
      </c>
      <c r="AI37" s="63">
        <f t="shared" si="17"/>
        <v>0.83250000000000013</v>
      </c>
    </row>
    <row r="38" spans="1:38" x14ac:dyDescent="0.3">
      <c r="A38" s="13" t="str">
        <f t="shared" si="0"/>
        <v>BPL10043</v>
      </c>
      <c r="B38" s="37" t="s">
        <v>157</v>
      </c>
      <c r="C38" s="30" t="s">
        <v>280</v>
      </c>
      <c r="D38" s="30" t="s">
        <v>246</v>
      </c>
      <c r="E38" s="30"/>
      <c r="F38" s="30"/>
      <c r="G38" s="30"/>
      <c r="H38" s="57">
        <f t="shared" si="1"/>
        <v>0</v>
      </c>
      <c r="I38" s="13" t="s">
        <v>243</v>
      </c>
      <c r="J38" s="13">
        <v>1</v>
      </c>
      <c r="K38" s="26">
        <f>VLOOKUP(B38,'FIYAT DATA'!A:C,3,)</f>
        <v>18</v>
      </c>
      <c r="L38" s="14">
        <f t="shared" si="2"/>
        <v>15</v>
      </c>
      <c r="M38" s="14">
        <v>2</v>
      </c>
      <c r="N38" s="14">
        <v>2</v>
      </c>
      <c r="O38" s="14">
        <f t="shared" si="3"/>
        <v>22</v>
      </c>
      <c r="P38" s="15">
        <v>99.9</v>
      </c>
      <c r="Q38" s="23"/>
      <c r="R38" s="23"/>
      <c r="S38" s="23"/>
      <c r="T38" s="23"/>
      <c r="U38" s="23"/>
      <c r="V38" s="16" cm="1">
        <f t="array" ref="V38">_xlfn.IFS(I38=VLOOKUP(I38,Sistem!$L$1:$M$21,1,0),VLOOKUP(I38,Sistem!$L$1:$M$21,2,0))</f>
        <v>0.16900000000000001</v>
      </c>
      <c r="W38" s="16"/>
      <c r="X38" s="16"/>
      <c r="Y38" s="16"/>
      <c r="Z38" s="16"/>
      <c r="AA38" s="16"/>
      <c r="AB38" s="17">
        <f t="shared" si="12"/>
        <v>15.943250000000013</v>
      </c>
      <c r="AC38" s="18">
        <f t="shared" si="13"/>
        <v>0.15959209209209221</v>
      </c>
      <c r="AD38" s="19">
        <f t="shared" si="14"/>
        <v>0.72469318181818243</v>
      </c>
      <c r="AE38" s="20" cm="1">
        <f t="array" ref="AE38">_xlfn.IFS(P38&lt;='Kargo Fiyatları'!$M$4,'Kargo Fiyatları'!$O$4,P38&lt;='Kargo Fiyatları'!$M$5,'Kargo Fiyatları'!$O$5,P38&gt;='Kargo Fiyatları'!$M$6,VLOOKUP(J38,'Kargo Fiyatları'!A:K,7,0)*1.2)</f>
        <v>32.495999999999995</v>
      </c>
      <c r="AF38" s="14">
        <v>8.39</v>
      </c>
      <c r="AG38" s="14">
        <f t="shared" si="15"/>
        <v>16.883100000000002</v>
      </c>
      <c r="AH38" s="21">
        <f t="shared" si="16"/>
        <v>3.3551499999999947</v>
      </c>
      <c r="AI38" s="63">
        <f t="shared" si="17"/>
        <v>0.83250000000000013</v>
      </c>
    </row>
    <row r="39" spans="1:38" x14ac:dyDescent="0.3">
      <c r="A39" s="13" t="str">
        <f t="shared" si="0"/>
        <v>BPL10044</v>
      </c>
      <c r="B39" s="37" t="s">
        <v>158</v>
      </c>
      <c r="C39" s="30" t="s">
        <v>280</v>
      </c>
      <c r="D39" s="30" t="s">
        <v>245</v>
      </c>
      <c r="E39" s="30"/>
      <c r="F39" s="30"/>
      <c r="G39" s="30"/>
      <c r="H39" s="57">
        <f t="shared" si="1"/>
        <v>0</v>
      </c>
      <c r="I39" s="55" t="s">
        <v>243</v>
      </c>
      <c r="J39" s="13">
        <v>1</v>
      </c>
      <c r="K39" s="26">
        <f>VLOOKUP(B39,'FIYAT DATA'!A:C,3,)</f>
        <v>18</v>
      </c>
      <c r="L39" s="14">
        <f t="shared" si="2"/>
        <v>15</v>
      </c>
      <c r="M39" s="14">
        <v>2</v>
      </c>
      <c r="N39" s="14">
        <v>2</v>
      </c>
      <c r="O39" s="14">
        <f t="shared" si="3"/>
        <v>22</v>
      </c>
      <c r="P39" s="15">
        <v>99.9</v>
      </c>
      <c r="Q39" s="23"/>
      <c r="R39" s="23"/>
      <c r="S39" s="23"/>
      <c r="T39" s="23"/>
      <c r="U39" s="23"/>
      <c r="V39" s="16" cm="1">
        <f t="array" ref="V39">_xlfn.IFS(I39=VLOOKUP(I39,Sistem!$L$1:$M$21,1,0),VLOOKUP(I39,Sistem!$L$1:$M$21,2,0))</f>
        <v>0.16900000000000001</v>
      </c>
      <c r="W39" s="16"/>
      <c r="X39" s="16"/>
      <c r="Y39" s="16"/>
      <c r="Z39" s="16"/>
      <c r="AA39" s="16"/>
      <c r="AB39" s="17">
        <f t="shared" si="12"/>
        <v>15.943250000000013</v>
      </c>
      <c r="AC39" s="18">
        <f t="shared" si="13"/>
        <v>0.15959209209209221</v>
      </c>
      <c r="AD39" s="19">
        <f t="shared" si="14"/>
        <v>0.72469318181818243</v>
      </c>
      <c r="AE39" s="20" cm="1">
        <f t="array" ref="AE39">_xlfn.IFS(P39&lt;='Kargo Fiyatları'!$M$4,'Kargo Fiyatları'!$O$4,P39&lt;='Kargo Fiyatları'!$M$5,'Kargo Fiyatları'!$O$5,P39&gt;='Kargo Fiyatları'!$M$6,VLOOKUP(J39,'Kargo Fiyatları'!A:K,7,0)*1.2)</f>
        <v>32.495999999999995</v>
      </c>
      <c r="AF39" s="14">
        <v>8.39</v>
      </c>
      <c r="AG39" s="14">
        <f t="shared" si="15"/>
        <v>16.883100000000002</v>
      </c>
      <c r="AH39" s="21">
        <f t="shared" si="16"/>
        <v>3.3551499999999947</v>
      </c>
      <c r="AI39" s="63">
        <f t="shared" si="17"/>
        <v>0.83250000000000013</v>
      </c>
    </row>
    <row r="40" spans="1:38" x14ac:dyDescent="0.3">
      <c r="A40" s="13" t="str">
        <f t="shared" si="0"/>
        <v>BPL10045</v>
      </c>
      <c r="B40" s="6" t="s">
        <v>159</v>
      </c>
      <c r="C40" s="30"/>
      <c r="D40" s="55" t="s">
        <v>465</v>
      </c>
      <c r="E40" s="55">
        <v>25.5</v>
      </c>
      <c r="F40" s="55">
        <v>18.5</v>
      </c>
      <c r="G40" s="55">
        <v>29</v>
      </c>
      <c r="H40" s="57">
        <f t="shared" si="1"/>
        <v>4.5602499999999999</v>
      </c>
      <c r="I40" s="55" t="s">
        <v>455</v>
      </c>
      <c r="J40" s="13">
        <v>6</v>
      </c>
      <c r="K40" s="26">
        <f>VLOOKUP(B40,'FIYAT DATA'!A:C,3,)</f>
        <v>78</v>
      </c>
      <c r="L40" s="14">
        <f t="shared" si="2"/>
        <v>65</v>
      </c>
      <c r="M40" s="14">
        <v>10</v>
      </c>
      <c r="N40" s="14">
        <v>2</v>
      </c>
      <c r="O40" s="14">
        <f t="shared" si="3"/>
        <v>90</v>
      </c>
      <c r="P40" s="15">
        <v>359.9</v>
      </c>
      <c r="Q40" s="23"/>
      <c r="R40" s="23"/>
      <c r="S40" s="23"/>
      <c r="T40" s="23"/>
      <c r="U40" s="23"/>
      <c r="V40" s="16" cm="1">
        <f t="array" ref="V40">_xlfn.IFS(I40=VLOOKUP(I40,Sistem!$L$1:$M$21,1,0),VLOOKUP(I40,Sistem!$L$1:$M$21,2,0))</f>
        <v>0.18099999999999999</v>
      </c>
      <c r="W40" s="16"/>
      <c r="X40" s="16"/>
      <c r="Y40" s="16"/>
      <c r="Z40" s="16"/>
      <c r="AA40" s="16"/>
      <c r="AB40" s="17">
        <f t="shared" si="12"/>
        <v>68.950916666666672</v>
      </c>
      <c r="AC40" s="18">
        <f t="shared" si="13"/>
        <v>0.19158354172455314</v>
      </c>
      <c r="AD40" s="19">
        <f t="shared" si="14"/>
        <v>0.76612129629629633</v>
      </c>
      <c r="AE40" s="20" cm="1">
        <f t="array" ref="AE40">_xlfn.IFS(P40&lt;='Kargo Fiyatları'!$M$4,'Kargo Fiyatları'!$O$4,P40&lt;='Kargo Fiyatları'!$M$5,'Kargo Fiyatları'!$O$5,P40&gt;='Kargo Fiyatları'!$M$6,VLOOKUP(J40,'Kargo Fiyatları'!A:K,7,0)*1.2)</f>
        <v>110.02799999999999</v>
      </c>
      <c r="AF40" s="14">
        <v>8.39</v>
      </c>
      <c r="AG40" s="14">
        <f t="shared" si="15"/>
        <v>65.141899999999993</v>
      </c>
      <c r="AH40" s="21">
        <f t="shared" si="16"/>
        <v>14.390016666666639</v>
      </c>
      <c r="AI40" s="63">
        <f t="shared" si="17"/>
        <v>2.999166666666667</v>
      </c>
    </row>
    <row r="41" spans="1:38" x14ac:dyDescent="0.3">
      <c r="A41" s="13" t="str">
        <f t="shared" si="0"/>
        <v>BPL10046</v>
      </c>
      <c r="B41" s="6" t="s">
        <v>160</v>
      </c>
      <c r="C41" s="30"/>
      <c r="D41" s="55" t="s">
        <v>466</v>
      </c>
      <c r="E41" s="55">
        <v>25.5</v>
      </c>
      <c r="F41" s="55">
        <v>18.5</v>
      </c>
      <c r="G41" s="55">
        <v>29</v>
      </c>
      <c r="H41" s="57">
        <f t="shared" si="1"/>
        <v>4.5602499999999999</v>
      </c>
      <c r="I41" s="55" t="s">
        <v>455</v>
      </c>
      <c r="J41" s="13">
        <v>6</v>
      </c>
      <c r="K41" s="26">
        <f>VLOOKUP(B41,'FIYAT DATA'!A:C,3,)</f>
        <v>78</v>
      </c>
      <c r="L41" s="14">
        <f t="shared" si="2"/>
        <v>65</v>
      </c>
      <c r="M41" s="14">
        <v>10</v>
      </c>
      <c r="N41" s="14">
        <v>2</v>
      </c>
      <c r="O41" s="14">
        <f t="shared" si="3"/>
        <v>90</v>
      </c>
      <c r="P41" s="15">
        <v>359.9</v>
      </c>
      <c r="Q41" s="23"/>
      <c r="R41" s="23"/>
      <c r="S41" s="23"/>
      <c r="T41" s="23"/>
      <c r="U41" s="23"/>
      <c r="V41" s="16" cm="1">
        <f t="array" ref="V41">_xlfn.IFS(I41=VLOOKUP(I41,Sistem!$L$1:$M$21,1,0),VLOOKUP(I41,Sistem!$L$1:$M$21,2,0))</f>
        <v>0.18099999999999999</v>
      </c>
      <c r="W41" s="16"/>
      <c r="X41" s="16"/>
      <c r="Y41" s="16"/>
      <c r="Z41" s="16"/>
      <c r="AA41" s="16"/>
      <c r="AB41" s="17">
        <f t="shared" si="12"/>
        <v>68.950916666666672</v>
      </c>
      <c r="AC41" s="18">
        <f t="shared" si="13"/>
        <v>0.19158354172455314</v>
      </c>
      <c r="AD41" s="19">
        <f t="shared" si="14"/>
        <v>0.76612129629629633</v>
      </c>
      <c r="AE41" s="20" cm="1">
        <f t="array" ref="AE41">_xlfn.IFS(P41&lt;='Kargo Fiyatları'!$M$4,'Kargo Fiyatları'!$O$4,P41&lt;='Kargo Fiyatları'!$M$5,'Kargo Fiyatları'!$O$5,P41&gt;='Kargo Fiyatları'!$M$6,VLOOKUP(J41,'Kargo Fiyatları'!A:K,7,0)*1.2)</f>
        <v>110.02799999999999</v>
      </c>
      <c r="AF41" s="14">
        <v>8.39</v>
      </c>
      <c r="AG41" s="14">
        <f t="shared" si="15"/>
        <v>65.141899999999993</v>
      </c>
      <c r="AH41" s="21">
        <f t="shared" si="16"/>
        <v>14.390016666666639</v>
      </c>
      <c r="AI41" s="63">
        <f t="shared" si="17"/>
        <v>2.999166666666667</v>
      </c>
    </row>
    <row r="42" spans="1:38" x14ac:dyDescent="0.3">
      <c r="A42" s="13" t="str">
        <f t="shared" si="0"/>
        <v>BPL10047</v>
      </c>
      <c r="B42" s="6" t="s">
        <v>161</v>
      </c>
      <c r="C42" s="30"/>
      <c r="D42" s="55" t="s">
        <v>467</v>
      </c>
      <c r="E42" s="55">
        <v>25.5</v>
      </c>
      <c r="F42" s="55">
        <v>18.5</v>
      </c>
      <c r="G42" s="55">
        <v>29</v>
      </c>
      <c r="H42" s="57">
        <f t="shared" si="1"/>
        <v>4.5602499999999999</v>
      </c>
      <c r="I42" s="55" t="s">
        <v>455</v>
      </c>
      <c r="J42" s="13">
        <v>6</v>
      </c>
      <c r="K42" s="26">
        <f>VLOOKUP(B42,'FIYAT DATA'!A:C,3,)</f>
        <v>78</v>
      </c>
      <c r="L42" s="14">
        <f t="shared" si="2"/>
        <v>65</v>
      </c>
      <c r="M42" s="14">
        <v>10</v>
      </c>
      <c r="N42" s="14">
        <v>2</v>
      </c>
      <c r="O42" s="14">
        <f t="shared" si="3"/>
        <v>90</v>
      </c>
      <c r="P42" s="15">
        <v>359.9</v>
      </c>
      <c r="Q42" s="23"/>
      <c r="R42" s="23"/>
      <c r="S42" s="23"/>
      <c r="T42" s="23"/>
      <c r="U42" s="23"/>
      <c r="V42" s="16" cm="1">
        <f t="array" ref="V42">_xlfn.IFS(I42=VLOOKUP(I42,Sistem!$L$1:$M$21,1,0),VLOOKUP(I42,Sistem!$L$1:$M$21,2,0))</f>
        <v>0.18099999999999999</v>
      </c>
      <c r="W42" s="16"/>
      <c r="X42" s="16"/>
      <c r="Y42" s="16"/>
      <c r="Z42" s="16"/>
      <c r="AA42" s="16"/>
      <c r="AB42" s="17">
        <f t="shared" si="12"/>
        <v>68.950916666666672</v>
      </c>
      <c r="AC42" s="18">
        <f t="shared" si="13"/>
        <v>0.19158354172455314</v>
      </c>
      <c r="AD42" s="19">
        <f t="shared" si="14"/>
        <v>0.76612129629629633</v>
      </c>
      <c r="AE42" s="20" cm="1">
        <f t="array" ref="AE42">_xlfn.IFS(P42&lt;='Kargo Fiyatları'!$M$4,'Kargo Fiyatları'!$O$4,P42&lt;='Kargo Fiyatları'!$M$5,'Kargo Fiyatları'!$O$5,P42&gt;='Kargo Fiyatları'!$M$6,VLOOKUP(J42,'Kargo Fiyatları'!A:K,7,0)*1.2)</f>
        <v>110.02799999999999</v>
      </c>
      <c r="AF42" s="14">
        <v>8.39</v>
      </c>
      <c r="AG42" s="14">
        <f t="shared" si="15"/>
        <v>65.141899999999993</v>
      </c>
      <c r="AH42" s="21">
        <f t="shared" si="16"/>
        <v>14.390016666666639</v>
      </c>
      <c r="AI42" s="63">
        <f t="shared" si="17"/>
        <v>2.999166666666667</v>
      </c>
    </row>
    <row r="43" spans="1:38" x14ac:dyDescent="0.3">
      <c r="A43" s="13" t="str">
        <f t="shared" si="0"/>
        <v>BPL10048</v>
      </c>
      <c r="B43" s="6" t="s">
        <v>162</v>
      </c>
      <c r="C43" s="30"/>
      <c r="D43" s="55" t="s">
        <v>468</v>
      </c>
      <c r="E43" s="55">
        <v>25.5</v>
      </c>
      <c r="F43" s="55">
        <v>18.5</v>
      </c>
      <c r="G43" s="55">
        <v>29</v>
      </c>
      <c r="H43" s="57">
        <f t="shared" si="1"/>
        <v>4.5602499999999999</v>
      </c>
      <c r="I43" s="55" t="s">
        <v>455</v>
      </c>
      <c r="J43" s="13">
        <v>6</v>
      </c>
      <c r="K43" s="26">
        <f>VLOOKUP(B43,'FIYAT DATA'!A:C,3,)</f>
        <v>78</v>
      </c>
      <c r="L43" s="14">
        <f t="shared" si="2"/>
        <v>65</v>
      </c>
      <c r="M43" s="14">
        <v>10</v>
      </c>
      <c r="N43" s="14">
        <v>2</v>
      </c>
      <c r="O43" s="14">
        <f t="shared" si="3"/>
        <v>90</v>
      </c>
      <c r="P43" s="15">
        <v>359.9</v>
      </c>
      <c r="Q43" s="23"/>
      <c r="R43" s="23"/>
      <c r="S43" s="23"/>
      <c r="T43" s="23"/>
      <c r="U43" s="23"/>
      <c r="V43" s="16" cm="1">
        <f t="array" ref="V43">_xlfn.IFS(I43=VLOOKUP(I43,Sistem!$L$1:$M$21,1,0),VLOOKUP(I43,Sistem!$L$1:$M$21,2,0))</f>
        <v>0.18099999999999999</v>
      </c>
      <c r="W43" s="16"/>
      <c r="X43" s="16"/>
      <c r="Y43" s="16"/>
      <c r="Z43" s="16"/>
      <c r="AA43" s="16"/>
      <c r="AB43" s="17">
        <f t="shared" si="12"/>
        <v>68.950916666666672</v>
      </c>
      <c r="AC43" s="18">
        <f t="shared" si="13"/>
        <v>0.19158354172455314</v>
      </c>
      <c r="AD43" s="19">
        <f t="shared" si="14"/>
        <v>0.76612129629629633</v>
      </c>
      <c r="AE43" s="20" cm="1">
        <f t="array" ref="AE43">_xlfn.IFS(P43&lt;='Kargo Fiyatları'!$M$4,'Kargo Fiyatları'!$O$4,P43&lt;='Kargo Fiyatları'!$M$5,'Kargo Fiyatları'!$O$5,P43&gt;='Kargo Fiyatları'!$M$6,VLOOKUP(J43,'Kargo Fiyatları'!A:K,7,0)*1.2)</f>
        <v>110.02799999999999</v>
      </c>
      <c r="AF43" s="14">
        <v>8.39</v>
      </c>
      <c r="AG43" s="14">
        <f t="shared" si="15"/>
        <v>65.141899999999993</v>
      </c>
      <c r="AH43" s="21">
        <f t="shared" si="16"/>
        <v>14.390016666666639</v>
      </c>
      <c r="AI43" s="63">
        <f t="shared" si="17"/>
        <v>2.999166666666667</v>
      </c>
    </row>
    <row r="44" spans="1:38" x14ac:dyDescent="0.3">
      <c r="A44" s="13" t="str">
        <f t="shared" si="0"/>
        <v>BPL10049</v>
      </c>
      <c r="B44" s="6" t="s">
        <v>163</v>
      </c>
      <c r="C44" s="30"/>
      <c r="D44" s="55" t="s">
        <v>464</v>
      </c>
      <c r="E44" s="55">
        <v>24.5</v>
      </c>
      <c r="F44" s="55">
        <v>14.5</v>
      </c>
      <c r="G44" s="55">
        <v>24.5</v>
      </c>
      <c r="H44" s="57">
        <f t="shared" si="1"/>
        <v>2.9012083333333334</v>
      </c>
      <c r="I44" s="55" t="s">
        <v>455</v>
      </c>
      <c r="J44" s="13">
        <v>4</v>
      </c>
      <c r="K44" s="26">
        <f>VLOOKUP(B44,'FIYAT DATA'!A:C,3,)</f>
        <v>57</v>
      </c>
      <c r="L44" s="14">
        <f t="shared" si="2"/>
        <v>47.5</v>
      </c>
      <c r="M44" s="14">
        <v>10</v>
      </c>
      <c r="N44" s="14">
        <v>2</v>
      </c>
      <c r="O44" s="14">
        <f t="shared" si="3"/>
        <v>69</v>
      </c>
      <c r="P44" s="15">
        <v>249.9</v>
      </c>
      <c r="Q44" s="23"/>
      <c r="R44" s="23"/>
      <c r="S44" s="23"/>
      <c r="T44" s="23"/>
      <c r="U44" s="23"/>
      <c r="V44" s="16" cm="1">
        <f t="array" ref="V44">_xlfn.IFS(I44=VLOOKUP(I44,Sistem!$L$1:$M$21,1,0),VLOOKUP(I44,Sistem!$L$1:$M$21,2,0))</f>
        <v>0.18099999999999999</v>
      </c>
      <c r="W44" s="16"/>
      <c r="X44" s="16"/>
      <c r="Y44" s="16"/>
      <c r="Z44" s="16"/>
      <c r="AA44" s="16"/>
      <c r="AB44" s="17">
        <f t="shared" si="12"/>
        <v>52.312583333333329</v>
      </c>
      <c r="AC44" s="18">
        <f t="shared" si="13"/>
        <v>0.20933406696011736</v>
      </c>
      <c r="AD44" s="19">
        <f t="shared" si="14"/>
        <v>0.758153381642512</v>
      </c>
      <c r="AE44" s="20" cm="1">
        <f t="array" ref="AE44">_xlfn.IFS(P44&lt;='Kargo Fiyatları'!$M$4,'Kargo Fiyatları'!$O$4,P44&lt;='Kargo Fiyatları'!$M$5,'Kargo Fiyatları'!$O$5,P44&gt;='Kargo Fiyatları'!$M$6,VLOOKUP(J44,'Kargo Fiyatları'!A:K,7,0)*1.2)</f>
        <v>62.003999999999998</v>
      </c>
      <c r="AF44" s="14">
        <v>8.39</v>
      </c>
      <c r="AG44" s="14">
        <f t="shared" si="15"/>
        <v>45.231900000000003</v>
      </c>
      <c r="AH44" s="21">
        <f t="shared" si="16"/>
        <v>10.879016666666672</v>
      </c>
      <c r="AI44" s="63">
        <f t="shared" si="17"/>
        <v>2.0825</v>
      </c>
    </row>
    <row r="45" spans="1:38" x14ac:dyDescent="0.3">
      <c r="A45" s="13" t="str">
        <f t="shared" si="0"/>
        <v>BPL10050</v>
      </c>
      <c r="B45" s="6" t="s">
        <v>164</v>
      </c>
      <c r="C45" s="30"/>
      <c r="D45" s="55" t="s">
        <v>469</v>
      </c>
      <c r="E45" s="55">
        <v>24.5</v>
      </c>
      <c r="F45" s="55">
        <v>14.5</v>
      </c>
      <c r="G45" s="55">
        <v>24.5</v>
      </c>
      <c r="H45" s="57">
        <f t="shared" si="1"/>
        <v>2.9012083333333334</v>
      </c>
      <c r="I45" s="55" t="s">
        <v>455</v>
      </c>
      <c r="J45" s="13">
        <v>4</v>
      </c>
      <c r="K45" s="26">
        <f>VLOOKUP(B45,'FIYAT DATA'!A:C,3,)</f>
        <v>57</v>
      </c>
      <c r="L45" s="14">
        <f t="shared" si="2"/>
        <v>47.5</v>
      </c>
      <c r="M45" s="14">
        <v>10</v>
      </c>
      <c r="N45" s="14">
        <v>2</v>
      </c>
      <c r="O45" s="14">
        <f t="shared" si="3"/>
        <v>69</v>
      </c>
      <c r="P45" s="15">
        <v>249.9</v>
      </c>
      <c r="Q45" s="23"/>
      <c r="R45" s="23"/>
      <c r="S45" s="23"/>
      <c r="T45" s="23"/>
      <c r="U45" s="23"/>
      <c r="V45" s="16" cm="1">
        <f t="array" ref="V45">_xlfn.IFS(I45=VLOOKUP(I45,Sistem!$L$1:$M$21,1,0),VLOOKUP(I45,Sistem!$L$1:$M$21,2,0))</f>
        <v>0.18099999999999999</v>
      </c>
      <c r="W45" s="16"/>
      <c r="X45" s="16"/>
      <c r="Y45" s="16"/>
      <c r="Z45" s="16"/>
      <c r="AA45" s="16"/>
      <c r="AB45" s="17">
        <f t="shared" si="12"/>
        <v>52.312583333333329</v>
      </c>
      <c r="AC45" s="18">
        <f t="shared" si="13"/>
        <v>0.20933406696011736</v>
      </c>
      <c r="AD45" s="19">
        <f t="shared" si="14"/>
        <v>0.758153381642512</v>
      </c>
      <c r="AE45" s="20" cm="1">
        <f t="array" ref="AE45">_xlfn.IFS(P45&lt;='Kargo Fiyatları'!$M$4,'Kargo Fiyatları'!$O$4,P45&lt;='Kargo Fiyatları'!$M$5,'Kargo Fiyatları'!$O$5,P45&gt;='Kargo Fiyatları'!$M$6,VLOOKUP(J45,'Kargo Fiyatları'!A:K,7,0)*1.2)</f>
        <v>62.003999999999998</v>
      </c>
      <c r="AF45" s="14">
        <v>8.39</v>
      </c>
      <c r="AG45" s="14">
        <f t="shared" si="15"/>
        <v>45.231900000000003</v>
      </c>
      <c r="AH45" s="21">
        <f t="shared" si="16"/>
        <v>10.879016666666672</v>
      </c>
      <c r="AI45" s="63">
        <f t="shared" si="17"/>
        <v>2.0825</v>
      </c>
    </row>
    <row r="46" spans="1:38" x14ac:dyDescent="0.3">
      <c r="A46" s="13" t="str">
        <f t="shared" si="0"/>
        <v>BPL10051</v>
      </c>
      <c r="B46" s="6" t="s">
        <v>165</v>
      </c>
      <c r="C46" s="30"/>
      <c r="D46" s="55" t="s">
        <v>470</v>
      </c>
      <c r="E46" s="55">
        <v>24.5</v>
      </c>
      <c r="F46" s="55">
        <v>14.5</v>
      </c>
      <c r="G46" s="55">
        <v>24.5</v>
      </c>
      <c r="H46" s="57">
        <f t="shared" si="1"/>
        <v>2.9012083333333334</v>
      </c>
      <c r="I46" s="55" t="s">
        <v>455</v>
      </c>
      <c r="J46" s="13">
        <v>4</v>
      </c>
      <c r="K46" s="26">
        <f>VLOOKUP(B46,'FIYAT DATA'!A:C,3,)</f>
        <v>57</v>
      </c>
      <c r="L46" s="14">
        <f t="shared" si="2"/>
        <v>47.5</v>
      </c>
      <c r="M46" s="14">
        <v>10</v>
      </c>
      <c r="N46" s="14">
        <v>2</v>
      </c>
      <c r="O46" s="14">
        <f t="shared" si="3"/>
        <v>69</v>
      </c>
      <c r="P46" s="15">
        <v>249.9</v>
      </c>
      <c r="Q46" s="23"/>
      <c r="R46" s="23"/>
      <c r="S46" s="23"/>
      <c r="T46" s="23"/>
      <c r="U46" s="23"/>
      <c r="V46" s="16" cm="1">
        <f t="array" ref="V46">_xlfn.IFS(I46=VLOOKUP(I46,Sistem!$L$1:$M$21,1,0),VLOOKUP(I46,Sistem!$L$1:$M$21,2,0))</f>
        <v>0.18099999999999999</v>
      </c>
      <c r="W46" s="16"/>
      <c r="X46" s="16"/>
      <c r="Y46" s="16"/>
      <c r="Z46" s="16"/>
      <c r="AA46" s="16"/>
      <c r="AB46" s="17">
        <f t="shared" si="12"/>
        <v>52.312583333333329</v>
      </c>
      <c r="AC46" s="18">
        <f t="shared" si="13"/>
        <v>0.20933406696011736</v>
      </c>
      <c r="AD46" s="19">
        <f t="shared" si="14"/>
        <v>0.758153381642512</v>
      </c>
      <c r="AE46" s="20" cm="1">
        <f t="array" ref="AE46">_xlfn.IFS(P46&lt;='Kargo Fiyatları'!$M$4,'Kargo Fiyatları'!$O$4,P46&lt;='Kargo Fiyatları'!$M$5,'Kargo Fiyatları'!$O$5,P46&gt;='Kargo Fiyatları'!$M$6,VLOOKUP(J46,'Kargo Fiyatları'!A:K,7,0)*1.2)</f>
        <v>62.003999999999998</v>
      </c>
      <c r="AF46" s="14">
        <v>8.39</v>
      </c>
      <c r="AG46" s="14">
        <f t="shared" si="15"/>
        <v>45.231900000000003</v>
      </c>
      <c r="AH46" s="21">
        <f t="shared" si="16"/>
        <v>10.879016666666672</v>
      </c>
      <c r="AI46" s="63">
        <f t="shared" si="17"/>
        <v>2.0825</v>
      </c>
    </row>
    <row r="47" spans="1:38" x14ac:dyDescent="0.3">
      <c r="A47" s="13" t="str">
        <f t="shared" si="0"/>
        <v>BPL10052</v>
      </c>
      <c r="B47" s="6" t="s">
        <v>166</v>
      </c>
      <c r="C47" s="30"/>
      <c r="D47" s="55" t="s">
        <v>471</v>
      </c>
      <c r="E47" s="55">
        <v>24.5</v>
      </c>
      <c r="F47" s="55">
        <v>14.5</v>
      </c>
      <c r="G47" s="55">
        <v>24.5</v>
      </c>
      <c r="H47" s="57">
        <f t="shared" si="1"/>
        <v>2.9012083333333334</v>
      </c>
      <c r="I47" s="55" t="s">
        <v>455</v>
      </c>
      <c r="J47" s="13">
        <v>4</v>
      </c>
      <c r="K47" s="26">
        <f>VLOOKUP(B47,'FIYAT DATA'!A:C,3,)</f>
        <v>57</v>
      </c>
      <c r="L47" s="14">
        <f t="shared" si="2"/>
        <v>47.5</v>
      </c>
      <c r="M47" s="14">
        <v>10</v>
      </c>
      <c r="N47" s="14">
        <v>2</v>
      </c>
      <c r="O47" s="14">
        <f t="shared" si="3"/>
        <v>69</v>
      </c>
      <c r="P47" s="15">
        <v>249.9</v>
      </c>
      <c r="Q47" s="23"/>
      <c r="R47" s="23"/>
      <c r="S47" s="23"/>
      <c r="T47" s="23"/>
      <c r="U47" s="23"/>
      <c r="V47" s="16" cm="1">
        <f t="array" ref="V47">_xlfn.IFS(I47=VLOOKUP(I47,Sistem!$L$1:$M$21,1,0),VLOOKUP(I47,Sistem!$L$1:$M$21,2,0))</f>
        <v>0.18099999999999999</v>
      </c>
      <c r="W47" s="16"/>
      <c r="X47" s="16"/>
      <c r="Y47" s="16"/>
      <c r="Z47" s="16"/>
      <c r="AA47" s="16"/>
      <c r="AB47" s="17">
        <f t="shared" si="12"/>
        <v>52.312583333333329</v>
      </c>
      <c r="AC47" s="18">
        <f t="shared" si="13"/>
        <v>0.20933406696011736</v>
      </c>
      <c r="AD47" s="19">
        <f t="shared" si="14"/>
        <v>0.758153381642512</v>
      </c>
      <c r="AE47" s="20" cm="1">
        <f t="array" ref="AE47">_xlfn.IFS(P47&lt;='Kargo Fiyatları'!$M$4,'Kargo Fiyatları'!$O$4,P47&lt;='Kargo Fiyatları'!$M$5,'Kargo Fiyatları'!$O$5,P47&gt;='Kargo Fiyatları'!$M$6,VLOOKUP(J47,'Kargo Fiyatları'!A:K,7,0)*1.2)</f>
        <v>62.003999999999998</v>
      </c>
      <c r="AF47" s="14">
        <v>8.39</v>
      </c>
      <c r="AG47" s="14">
        <f t="shared" si="15"/>
        <v>45.231900000000003</v>
      </c>
      <c r="AH47" s="21">
        <f t="shared" si="16"/>
        <v>10.879016666666672</v>
      </c>
      <c r="AI47" s="63">
        <f t="shared" si="17"/>
        <v>2.0825</v>
      </c>
    </row>
    <row r="48" spans="1:38" x14ac:dyDescent="0.3">
      <c r="A48" s="13" t="str">
        <f t="shared" si="0"/>
        <v>BPL50032</v>
      </c>
      <c r="B48" s="36" t="s">
        <v>247</v>
      </c>
      <c r="C48" s="30" t="s">
        <v>297</v>
      </c>
      <c r="D48" s="25" t="s">
        <v>271</v>
      </c>
      <c r="E48" s="25"/>
      <c r="F48" s="25"/>
      <c r="G48" s="25"/>
      <c r="H48" s="57">
        <f t="shared" si="1"/>
        <v>0</v>
      </c>
      <c r="I48" s="13" t="s">
        <v>243</v>
      </c>
      <c r="J48" s="13">
        <v>1</v>
      </c>
      <c r="K48" s="26">
        <f>VLOOKUP(B48,'FIYAT DATA'!A:C,3,)</f>
        <v>36</v>
      </c>
      <c r="L48" s="14">
        <f t="shared" si="2"/>
        <v>30</v>
      </c>
      <c r="M48" s="14">
        <v>2</v>
      </c>
      <c r="N48" s="14">
        <v>2</v>
      </c>
      <c r="O48" s="14">
        <f t="shared" si="3"/>
        <v>40</v>
      </c>
      <c r="P48" s="15">
        <v>149.9</v>
      </c>
      <c r="Q48" s="23"/>
      <c r="R48" s="23"/>
      <c r="S48" s="23"/>
      <c r="T48" s="23"/>
      <c r="U48" s="23"/>
      <c r="V48" s="16" cm="1">
        <f t="array" ref="V48">_xlfn.IFS(I48=VLOOKUP(I48,Sistem!$L$1:$M$21,1,0),VLOOKUP(I48,Sistem!$L$1:$M$21,2,0))</f>
        <v>0.16900000000000001</v>
      </c>
      <c r="W48" s="16"/>
      <c r="X48" s="16"/>
      <c r="Y48" s="16"/>
      <c r="Z48" s="16"/>
      <c r="AA48" s="16"/>
      <c r="AB48" s="17">
        <f t="shared" si="12"/>
        <v>35.151583333333335</v>
      </c>
      <c r="AC48" s="18">
        <f t="shared" si="13"/>
        <v>0.23450022237046919</v>
      </c>
      <c r="AD48" s="19">
        <f t="shared" si="14"/>
        <v>0.87878958333333335</v>
      </c>
      <c r="AE48" s="20" cm="1">
        <f t="array" ref="AE48">_xlfn.IFS(P48&lt;='Kargo Fiyatları'!$M$4,'Kargo Fiyatları'!$O$4,P48&lt;='Kargo Fiyatları'!$M$5,'Kargo Fiyatları'!$O$5,P48&gt;='Kargo Fiyatları'!$M$6,VLOOKUP(J48,'Kargo Fiyatları'!A:K,7,0)*1.2)</f>
        <v>32.495999999999995</v>
      </c>
      <c r="AF48" s="14">
        <v>8.39</v>
      </c>
      <c r="AG48" s="14">
        <f t="shared" si="15"/>
        <v>25.333100000000002</v>
      </c>
      <c r="AH48" s="21">
        <f t="shared" si="16"/>
        <v>7.2801500000000061</v>
      </c>
      <c r="AI48" s="63">
        <f t="shared" si="17"/>
        <v>1.2491666666666668</v>
      </c>
    </row>
    <row r="49" spans="1:35" x14ac:dyDescent="0.3">
      <c r="A49" s="13" t="str">
        <f t="shared" si="0"/>
        <v>BPL50033</v>
      </c>
      <c r="B49" s="36" t="s">
        <v>248</v>
      </c>
      <c r="C49" s="30" t="s">
        <v>297</v>
      </c>
      <c r="D49" s="25" t="s">
        <v>270</v>
      </c>
      <c r="E49" s="25"/>
      <c r="F49" s="25"/>
      <c r="G49" s="25"/>
      <c r="H49" s="57">
        <f t="shared" si="1"/>
        <v>0</v>
      </c>
      <c r="I49" s="13" t="s">
        <v>243</v>
      </c>
      <c r="J49" s="13">
        <v>1</v>
      </c>
      <c r="K49" s="26">
        <f>VLOOKUP(B49,'FIYAT DATA'!A:C,3,)</f>
        <v>36</v>
      </c>
      <c r="L49" s="14">
        <f t="shared" si="2"/>
        <v>30</v>
      </c>
      <c r="M49" s="14">
        <v>2</v>
      </c>
      <c r="N49" s="14">
        <v>2</v>
      </c>
      <c r="O49" s="14">
        <f t="shared" si="3"/>
        <v>40</v>
      </c>
      <c r="P49" s="15">
        <v>149.9</v>
      </c>
      <c r="Q49" s="23"/>
      <c r="R49" s="23"/>
      <c r="S49" s="23"/>
      <c r="T49" s="23"/>
      <c r="U49" s="23"/>
      <c r="V49" s="16" cm="1">
        <f t="array" ref="V49">_xlfn.IFS(I49=VLOOKUP(I49,Sistem!$L$1:$M$21,1,0),VLOOKUP(I49,Sistem!$L$1:$M$21,2,0))</f>
        <v>0.16900000000000001</v>
      </c>
      <c r="W49" s="16"/>
      <c r="X49" s="16"/>
      <c r="Y49" s="16"/>
      <c r="Z49" s="16"/>
      <c r="AA49" s="16"/>
      <c r="AB49" s="17">
        <f t="shared" si="12"/>
        <v>35.151583333333335</v>
      </c>
      <c r="AC49" s="18">
        <f t="shared" si="13"/>
        <v>0.23450022237046919</v>
      </c>
      <c r="AD49" s="19">
        <f t="shared" si="14"/>
        <v>0.87878958333333335</v>
      </c>
      <c r="AE49" s="20" cm="1">
        <f t="array" ref="AE49">_xlfn.IFS(P49&lt;='Kargo Fiyatları'!$M$4,'Kargo Fiyatları'!$O$4,P49&lt;='Kargo Fiyatları'!$M$5,'Kargo Fiyatları'!$O$5,P49&gt;='Kargo Fiyatları'!$M$6,VLOOKUP(J49,'Kargo Fiyatları'!A:K,7,0)*1.2)</f>
        <v>32.495999999999995</v>
      </c>
      <c r="AF49" s="14">
        <v>8.39</v>
      </c>
      <c r="AG49" s="14">
        <f t="shared" si="15"/>
        <v>25.333100000000002</v>
      </c>
      <c r="AH49" s="21">
        <f t="shared" si="16"/>
        <v>7.2801500000000061</v>
      </c>
      <c r="AI49" s="63">
        <f t="shared" si="17"/>
        <v>1.2491666666666668</v>
      </c>
    </row>
    <row r="50" spans="1:35" x14ac:dyDescent="0.3">
      <c r="A50" s="13" t="str">
        <f t="shared" si="0"/>
        <v>BPL50034</v>
      </c>
      <c r="B50" s="36" t="s">
        <v>249</v>
      </c>
      <c r="C50" s="30" t="s">
        <v>297</v>
      </c>
      <c r="D50" s="25" t="s">
        <v>272</v>
      </c>
      <c r="E50" s="25"/>
      <c r="F50" s="25"/>
      <c r="G50" s="25"/>
      <c r="H50" s="57">
        <f t="shared" si="1"/>
        <v>0</v>
      </c>
      <c r="I50" s="13" t="s">
        <v>243</v>
      </c>
      <c r="J50" s="13">
        <v>1</v>
      </c>
      <c r="K50" s="26">
        <f>VLOOKUP(B50,'FIYAT DATA'!A:C,3,)</f>
        <v>36</v>
      </c>
      <c r="L50" s="14">
        <f t="shared" si="2"/>
        <v>30</v>
      </c>
      <c r="M50" s="14">
        <v>2</v>
      </c>
      <c r="N50" s="14">
        <v>2</v>
      </c>
      <c r="O50" s="14">
        <f t="shared" si="3"/>
        <v>40</v>
      </c>
      <c r="P50" s="15">
        <v>149.9</v>
      </c>
      <c r="Q50" s="23"/>
      <c r="R50" s="23"/>
      <c r="S50" s="23"/>
      <c r="T50" s="23"/>
      <c r="U50" s="23"/>
      <c r="V50" s="16" cm="1">
        <f t="array" ref="V50">_xlfn.IFS(I50=VLOOKUP(I50,Sistem!$L$1:$M$21,1,0),VLOOKUP(I50,Sistem!$L$1:$M$21,2,0))</f>
        <v>0.16900000000000001</v>
      </c>
      <c r="W50" s="16"/>
      <c r="X50" s="16"/>
      <c r="Y50" s="16"/>
      <c r="Z50" s="16"/>
      <c r="AA50" s="16"/>
      <c r="AB50" s="17">
        <f t="shared" si="12"/>
        <v>35.151583333333335</v>
      </c>
      <c r="AC50" s="18">
        <f t="shared" si="13"/>
        <v>0.23450022237046919</v>
      </c>
      <c r="AD50" s="19">
        <f t="shared" si="14"/>
        <v>0.87878958333333335</v>
      </c>
      <c r="AE50" s="20" cm="1">
        <f t="array" ref="AE50">_xlfn.IFS(P50&lt;='Kargo Fiyatları'!$M$4,'Kargo Fiyatları'!$O$4,P50&lt;='Kargo Fiyatları'!$M$5,'Kargo Fiyatları'!$O$5,P50&gt;='Kargo Fiyatları'!$M$6,VLOOKUP(J50,'Kargo Fiyatları'!A:K,7,0)*1.2)</f>
        <v>32.495999999999995</v>
      </c>
      <c r="AF50" s="14">
        <v>8.39</v>
      </c>
      <c r="AG50" s="14">
        <f t="shared" si="15"/>
        <v>25.333100000000002</v>
      </c>
      <c r="AH50" s="21">
        <f t="shared" si="16"/>
        <v>7.2801500000000061</v>
      </c>
      <c r="AI50" s="63">
        <f t="shared" si="17"/>
        <v>1.2491666666666668</v>
      </c>
    </row>
    <row r="51" spans="1:35" x14ac:dyDescent="0.3">
      <c r="A51" s="13" t="str">
        <f t="shared" si="0"/>
        <v>BPL50035</v>
      </c>
      <c r="B51" s="36" t="s">
        <v>250</v>
      </c>
      <c r="C51" s="30" t="s">
        <v>297</v>
      </c>
      <c r="D51" s="25" t="s">
        <v>273</v>
      </c>
      <c r="E51" s="25"/>
      <c r="F51" s="25"/>
      <c r="G51" s="25"/>
      <c r="H51" s="57">
        <f t="shared" si="1"/>
        <v>0</v>
      </c>
      <c r="I51" s="13" t="s">
        <v>243</v>
      </c>
      <c r="J51" s="13">
        <v>1</v>
      </c>
      <c r="K51" s="26">
        <f>VLOOKUP(B51,'FIYAT DATA'!A:C,3,)</f>
        <v>36</v>
      </c>
      <c r="L51" s="14">
        <f t="shared" si="2"/>
        <v>30</v>
      </c>
      <c r="M51" s="14">
        <v>2</v>
      </c>
      <c r="N51" s="14">
        <v>2</v>
      </c>
      <c r="O51" s="14">
        <f t="shared" si="3"/>
        <v>40</v>
      </c>
      <c r="P51" s="15">
        <v>149.9</v>
      </c>
      <c r="Q51" s="23"/>
      <c r="R51" s="23"/>
      <c r="S51" s="23"/>
      <c r="T51" s="23"/>
      <c r="U51" s="23"/>
      <c r="V51" s="16" cm="1">
        <f t="array" ref="V51">_xlfn.IFS(I51=VLOOKUP(I51,Sistem!$L$1:$M$21,1,0),VLOOKUP(I51,Sistem!$L$1:$M$21,2,0))</f>
        <v>0.16900000000000001</v>
      </c>
      <c r="W51" s="16"/>
      <c r="X51" s="16"/>
      <c r="Y51" s="16"/>
      <c r="Z51" s="16"/>
      <c r="AA51" s="16"/>
      <c r="AB51" s="17">
        <f t="shared" si="12"/>
        <v>35.151583333333335</v>
      </c>
      <c r="AC51" s="18">
        <f t="shared" si="13"/>
        <v>0.23450022237046919</v>
      </c>
      <c r="AD51" s="19">
        <f t="shared" si="14"/>
        <v>0.87878958333333335</v>
      </c>
      <c r="AE51" s="20" cm="1">
        <f t="array" ref="AE51">_xlfn.IFS(P51&lt;='Kargo Fiyatları'!$M$4,'Kargo Fiyatları'!$O$4,P51&lt;='Kargo Fiyatları'!$M$5,'Kargo Fiyatları'!$O$5,P51&gt;='Kargo Fiyatları'!$M$6,VLOOKUP(J51,'Kargo Fiyatları'!A:K,7,0)*1.2)</f>
        <v>32.495999999999995</v>
      </c>
      <c r="AF51" s="14">
        <v>8.39</v>
      </c>
      <c r="AG51" s="14">
        <f t="shared" si="15"/>
        <v>25.333100000000002</v>
      </c>
      <c r="AH51" s="21">
        <f t="shared" si="16"/>
        <v>7.2801500000000061</v>
      </c>
      <c r="AI51" s="63">
        <f t="shared" si="17"/>
        <v>1.2491666666666668</v>
      </c>
    </row>
    <row r="52" spans="1:35" x14ac:dyDescent="0.3">
      <c r="A52" s="13" t="str">
        <f t="shared" si="0"/>
        <v>BPL50036</v>
      </c>
      <c r="B52" s="36" t="s">
        <v>251</v>
      </c>
      <c r="C52" s="30" t="s">
        <v>297</v>
      </c>
      <c r="D52" s="25" t="s">
        <v>274</v>
      </c>
      <c r="E52" s="25"/>
      <c r="F52" s="25"/>
      <c r="G52" s="25"/>
      <c r="H52" s="57">
        <f t="shared" si="1"/>
        <v>0</v>
      </c>
      <c r="I52" s="13" t="s">
        <v>243</v>
      </c>
      <c r="J52" s="13">
        <v>1</v>
      </c>
      <c r="K52" s="26">
        <f>VLOOKUP(B52,'FIYAT DATA'!A:C,3,)</f>
        <v>36</v>
      </c>
      <c r="L52" s="14">
        <f t="shared" si="2"/>
        <v>30</v>
      </c>
      <c r="M52" s="14">
        <v>2</v>
      </c>
      <c r="N52" s="14">
        <v>2</v>
      </c>
      <c r="O52" s="14">
        <f t="shared" si="3"/>
        <v>40</v>
      </c>
      <c r="P52" s="15">
        <v>149.9</v>
      </c>
      <c r="Q52" s="23"/>
      <c r="R52" s="23"/>
      <c r="S52" s="23"/>
      <c r="T52" s="23"/>
      <c r="U52" s="23"/>
      <c r="V52" s="16" cm="1">
        <f t="array" ref="V52">_xlfn.IFS(I52=VLOOKUP(I52,Sistem!$L$1:$M$21,1,0),VLOOKUP(I52,Sistem!$L$1:$M$21,2,0))</f>
        <v>0.16900000000000001</v>
      </c>
      <c r="W52" s="16"/>
      <c r="X52" s="16"/>
      <c r="Y52" s="16"/>
      <c r="Z52" s="16"/>
      <c r="AA52" s="16"/>
      <c r="AB52" s="17">
        <f t="shared" si="12"/>
        <v>35.151583333333335</v>
      </c>
      <c r="AC52" s="18">
        <f t="shared" si="13"/>
        <v>0.23450022237046919</v>
      </c>
      <c r="AD52" s="19">
        <f t="shared" si="14"/>
        <v>0.87878958333333335</v>
      </c>
      <c r="AE52" s="20" cm="1">
        <f t="array" ref="AE52">_xlfn.IFS(P52&lt;='Kargo Fiyatları'!$M$4,'Kargo Fiyatları'!$O$4,P52&lt;='Kargo Fiyatları'!$M$5,'Kargo Fiyatları'!$O$5,P52&gt;='Kargo Fiyatları'!$M$6,VLOOKUP(J52,'Kargo Fiyatları'!A:K,7,0)*1.2)</f>
        <v>32.495999999999995</v>
      </c>
      <c r="AF52" s="14">
        <v>8.39</v>
      </c>
      <c r="AG52" s="14">
        <f t="shared" si="15"/>
        <v>25.333100000000002</v>
      </c>
      <c r="AH52" s="21">
        <f t="shared" si="16"/>
        <v>7.2801500000000061</v>
      </c>
      <c r="AI52" s="63">
        <f t="shared" si="17"/>
        <v>1.2491666666666668</v>
      </c>
    </row>
    <row r="53" spans="1:35" x14ac:dyDescent="0.3">
      <c r="A53" s="13" t="str">
        <f t="shared" si="0"/>
        <v>BPL50037</v>
      </c>
      <c r="B53" s="36" t="s">
        <v>252</v>
      </c>
      <c r="C53" s="30" t="s">
        <v>297</v>
      </c>
      <c r="D53" s="25" t="s">
        <v>275</v>
      </c>
      <c r="E53" s="25"/>
      <c r="F53" s="25"/>
      <c r="G53" s="25"/>
      <c r="H53" s="57">
        <f t="shared" si="1"/>
        <v>0</v>
      </c>
      <c r="I53" s="13" t="s">
        <v>243</v>
      </c>
      <c r="J53" s="13">
        <v>1</v>
      </c>
      <c r="K53" s="26">
        <f>VLOOKUP(B53,'FIYAT DATA'!A:C,3,)</f>
        <v>36</v>
      </c>
      <c r="L53" s="14">
        <f t="shared" si="2"/>
        <v>30</v>
      </c>
      <c r="M53" s="14">
        <v>2</v>
      </c>
      <c r="N53" s="14">
        <v>2</v>
      </c>
      <c r="O53" s="14">
        <f t="shared" si="3"/>
        <v>40</v>
      </c>
      <c r="P53" s="15">
        <v>149.9</v>
      </c>
      <c r="Q53" s="23"/>
      <c r="R53" s="23"/>
      <c r="S53" s="23"/>
      <c r="T53" s="23"/>
      <c r="U53" s="23"/>
      <c r="V53" s="16" cm="1">
        <f t="array" ref="V53">_xlfn.IFS(I53=VLOOKUP(I53,Sistem!$L$1:$M$21,1,0),VLOOKUP(I53,Sistem!$L$1:$M$21,2,0))</f>
        <v>0.16900000000000001</v>
      </c>
      <c r="W53" s="16"/>
      <c r="X53" s="16"/>
      <c r="Y53" s="16"/>
      <c r="Z53" s="16"/>
      <c r="AA53" s="16"/>
      <c r="AB53" s="17">
        <f t="shared" si="12"/>
        <v>35.151583333333335</v>
      </c>
      <c r="AC53" s="18">
        <f t="shared" si="13"/>
        <v>0.23450022237046919</v>
      </c>
      <c r="AD53" s="19">
        <f t="shared" si="14"/>
        <v>0.87878958333333335</v>
      </c>
      <c r="AE53" s="20" cm="1">
        <f t="array" ref="AE53">_xlfn.IFS(P53&lt;='Kargo Fiyatları'!$M$4,'Kargo Fiyatları'!$O$4,P53&lt;='Kargo Fiyatları'!$M$5,'Kargo Fiyatları'!$O$5,P53&gt;='Kargo Fiyatları'!$M$6,VLOOKUP(J53,'Kargo Fiyatları'!A:K,7,0)*1.2)</f>
        <v>32.495999999999995</v>
      </c>
      <c r="AF53" s="14">
        <v>8.39</v>
      </c>
      <c r="AG53" s="14">
        <f t="shared" si="15"/>
        <v>25.333100000000002</v>
      </c>
      <c r="AH53" s="21">
        <f t="shared" si="16"/>
        <v>7.2801500000000061</v>
      </c>
      <c r="AI53" s="63">
        <f t="shared" si="17"/>
        <v>1.2491666666666668</v>
      </c>
    </row>
    <row r="54" spans="1:35" x14ac:dyDescent="0.3">
      <c r="A54" s="13" t="str">
        <f t="shared" si="0"/>
        <v>BPL50038</v>
      </c>
      <c r="B54" s="36" t="s">
        <v>253</v>
      </c>
      <c r="C54" s="30" t="s">
        <v>298</v>
      </c>
      <c r="D54" s="25" t="s">
        <v>276</v>
      </c>
      <c r="E54" s="25"/>
      <c r="F54" s="25"/>
      <c r="G54" s="25"/>
      <c r="H54" s="57">
        <f t="shared" si="1"/>
        <v>0</v>
      </c>
      <c r="I54" s="13" t="s">
        <v>243</v>
      </c>
      <c r="J54" s="13">
        <v>1</v>
      </c>
      <c r="K54" s="26">
        <f>VLOOKUP(B54,'FIYAT DATA'!A:C,3,)</f>
        <v>54</v>
      </c>
      <c r="L54" s="14">
        <f t="shared" si="2"/>
        <v>45</v>
      </c>
      <c r="M54" s="14">
        <v>2</v>
      </c>
      <c r="N54" s="14">
        <v>2</v>
      </c>
      <c r="O54" s="14">
        <f t="shared" si="3"/>
        <v>58</v>
      </c>
      <c r="P54" s="15">
        <v>219.9</v>
      </c>
      <c r="Q54" s="23"/>
      <c r="R54" s="23"/>
      <c r="S54" s="23"/>
      <c r="T54" s="23"/>
      <c r="U54" s="23"/>
      <c r="V54" s="16" cm="1">
        <f t="array" ref="V54">_xlfn.IFS(I54=VLOOKUP(I54,Sistem!$L$1:$M$21,1,0),VLOOKUP(I54,Sistem!$L$1:$M$21,2,0))</f>
        <v>0.16900000000000001</v>
      </c>
      <c r="W54" s="16"/>
      <c r="X54" s="16"/>
      <c r="Y54" s="16"/>
      <c r="Z54" s="16"/>
      <c r="AA54" s="16"/>
      <c r="AB54" s="17">
        <f t="shared" si="12"/>
        <v>43.453250000000004</v>
      </c>
      <c r="AC54" s="18">
        <f t="shared" si="13"/>
        <v>0.19760459299681674</v>
      </c>
      <c r="AD54" s="19">
        <f t="shared" si="14"/>
        <v>0.74919396551724149</v>
      </c>
      <c r="AE54" s="20" cm="1">
        <f t="array" ref="AE54">_xlfn.IFS(P54&lt;='Kargo Fiyatları'!$M$4,'Kargo Fiyatları'!$O$4,P54&lt;='Kargo Fiyatları'!$M$5,'Kargo Fiyatları'!$O$5,P54&gt;='Kargo Fiyatları'!$M$6,VLOOKUP(J54,'Kargo Fiyatları'!A:K,7,0)*1.2)</f>
        <v>62.003999999999998</v>
      </c>
      <c r="AF54" s="14">
        <v>8.39</v>
      </c>
      <c r="AG54" s="14">
        <f t="shared" si="15"/>
        <v>37.1631</v>
      </c>
      <c r="AH54" s="21">
        <f t="shared" si="16"/>
        <v>9.0571500000000071</v>
      </c>
      <c r="AI54" s="63">
        <f t="shared" si="17"/>
        <v>1.8325</v>
      </c>
    </row>
    <row r="55" spans="1:35" x14ac:dyDescent="0.3">
      <c r="A55" s="13" t="str">
        <f t="shared" si="0"/>
        <v>BPL50039</v>
      </c>
      <c r="B55" s="36" t="s">
        <v>254</v>
      </c>
      <c r="C55" s="30" t="s">
        <v>298</v>
      </c>
      <c r="D55" s="25" t="s">
        <v>277</v>
      </c>
      <c r="E55" s="25"/>
      <c r="F55" s="25"/>
      <c r="G55" s="25"/>
      <c r="H55" s="57">
        <f t="shared" si="1"/>
        <v>0</v>
      </c>
      <c r="I55" s="13" t="s">
        <v>243</v>
      </c>
      <c r="J55" s="13">
        <v>1</v>
      </c>
      <c r="K55" s="26">
        <f>VLOOKUP(B55,'FIYAT DATA'!A:C,3,)</f>
        <v>54</v>
      </c>
      <c r="L55" s="14">
        <f t="shared" si="2"/>
        <v>45</v>
      </c>
      <c r="M55" s="14">
        <v>2</v>
      </c>
      <c r="N55" s="14">
        <v>2</v>
      </c>
      <c r="O55" s="14">
        <f t="shared" si="3"/>
        <v>58</v>
      </c>
      <c r="P55" s="15">
        <v>219.9</v>
      </c>
      <c r="Q55" s="23"/>
      <c r="R55" s="23"/>
      <c r="S55" s="23"/>
      <c r="T55" s="23"/>
      <c r="U55" s="23"/>
      <c r="V55" s="16" cm="1">
        <f t="array" ref="V55">_xlfn.IFS(I55=VLOOKUP(I55,Sistem!$L$1:$M$21,1,0),VLOOKUP(I55,Sistem!$L$1:$M$21,2,0))</f>
        <v>0.16900000000000001</v>
      </c>
      <c r="W55" s="16"/>
      <c r="X55" s="16"/>
      <c r="Y55" s="16"/>
      <c r="Z55" s="16"/>
      <c r="AA55" s="16"/>
      <c r="AB55" s="17">
        <f t="shared" si="12"/>
        <v>43.453250000000004</v>
      </c>
      <c r="AC55" s="18">
        <f t="shared" si="13"/>
        <v>0.19760459299681674</v>
      </c>
      <c r="AD55" s="19">
        <f t="shared" si="14"/>
        <v>0.74919396551724149</v>
      </c>
      <c r="AE55" s="20" cm="1">
        <f t="array" ref="AE55">_xlfn.IFS(P55&lt;='Kargo Fiyatları'!$M$4,'Kargo Fiyatları'!$O$4,P55&lt;='Kargo Fiyatları'!$M$5,'Kargo Fiyatları'!$O$5,P55&gt;='Kargo Fiyatları'!$M$6,VLOOKUP(J55,'Kargo Fiyatları'!A:K,7,0)*1.2)</f>
        <v>62.003999999999998</v>
      </c>
      <c r="AF55" s="14">
        <v>8.39</v>
      </c>
      <c r="AG55" s="14">
        <f t="shared" si="15"/>
        <v>37.1631</v>
      </c>
      <c r="AH55" s="21">
        <f t="shared" si="16"/>
        <v>9.0571500000000071</v>
      </c>
      <c r="AI55" s="63">
        <f t="shared" si="17"/>
        <v>1.8325</v>
      </c>
    </row>
    <row r="56" spans="1:35" x14ac:dyDescent="0.3">
      <c r="A56" s="13" t="str">
        <f t="shared" si="0"/>
        <v>BPL50040</v>
      </c>
      <c r="B56" s="36" t="s">
        <v>255</v>
      </c>
      <c r="C56" s="30" t="s">
        <v>298</v>
      </c>
      <c r="D56" s="25" t="s">
        <v>278</v>
      </c>
      <c r="E56" s="25"/>
      <c r="F56" s="25"/>
      <c r="G56" s="25"/>
      <c r="H56" s="57">
        <f t="shared" si="1"/>
        <v>0</v>
      </c>
      <c r="I56" s="13" t="s">
        <v>243</v>
      </c>
      <c r="J56" s="13">
        <v>1</v>
      </c>
      <c r="K56" s="26">
        <f>VLOOKUP(B56,'FIYAT DATA'!A:C,3,)</f>
        <v>54</v>
      </c>
      <c r="L56" s="14">
        <f t="shared" si="2"/>
        <v>45</v>
      </c>
      <c r="M56" s="14">
        <v>2</v>
      </c>
      <c r="N56" s="14">
        <v>2</v>
      </c>
      <c r="O56" s="14">
        <f t="shared" si="3"/>
        <v>58</v>
      </c>
      <c r="P56" s="15">
        <v>219.9</v>
      </c>
      <c r="Q56" s="23"/>
      <c r="R56" s="23"/>
      <c r="S56" s="23"/>
      <c r="T56" s="23"/>
      <c r="U56" s="23"/>
      <c r="V56" s="16" cm="1">
        <f t="array" ref="V56">_xlfn.IFS(I56=VLOOKUP(I56,Sistem!$L$1:$M$21,1,0),VLOOKUP(I56,Sistem!$L$1:$M$21,2,0))</f>
        <v>0.16900000000000001</v>
      </c>
      <c r="W56" s="16"/>
      <c r="X56" s="16"/>
      <c r="Y56" s="16"/>
      <c r="Z56" s="16"/>
      <c r="AA56" s="16"/>
      <c r="AB56" s="17">
        <f t="shared" si="12"/>
        <v>43.453250000000004</v>
      </c>
      <c r="AC56" s="18">
        <f t="shared" si="13"/>
        <v>0.19760459299681674</v>
      </c>
      <c r="AD56" s="19">
        <f t="shared" si="14"/>
        <v>0.74919396551724149</v>
      </c>
      <c r="AE56" s="20" cm="1">
        <f t="array" ref="AE56">_xlfn.IFS(P56&lt;='Kargo Fiyatları'!$M$4,'Kargo Fiyatları'!$O$4,P56&lt;='Kargo Fiyatları'!$M$5,'Kargo Fiyatları'!$O$5,P56&gt;='Kargo Fiyatları'!$M$6,VLOOKUP(J56,'Kargo Fiyatları'!A:K,7,0)*1.2)</f>
        <v>62.003999999999998</v>
      </c>
      <c r="AF56" s="14">
        <v>8.39</v>
      </c>
      <c r="AG56" s="14">
        <f t="shared" si="15"/>
        <v>37.1631</v>
      </c>
      <c r="AH56" s="21">
        <f t="shared" si="16"/>
        <v>9.0571500000000071</v>
      </c>
      <c r="AI56" s="63">
        <f t="shared" si="17"/>
        <v>1.8325</v>
      </c>
    </row>
    <row r="57" spans="1:35" x14ac:dyDescent="0.3">
      <c r="A57" s="13" t="str">
        <f t="shared" si="0"/>
        <v>BPL50041</v>
      </c>
      <c r="B57" s="36" t="s">
        <v>256</v>
      </c>
      <c r="C57" s="30" t="s">
        <v>298</v>
      </c>
      <c r="D57" s="25" t="s">
        <v>279</v>
      </c>
      <c r="E57" s="25"/>
      <c r="F57" s="25"/>
      <c r="G57" s="25"/>
      <c r="H57" s="57">
        <f t="shared" si="1"/>
        <v>0</v>
      </c>
      <c r="I57" s="13" t="s">
        <v>243</v>
      </c>
      <c r="J57" s="13">
        <v>1</v>
      </c>
      <c r="K57" s="26">
        <f>VLOOKUP(B57,'FIYAT DATA'!A:C,3,)</f>
        <v>54</v>
      </c>
      <c r="L57" s="14">
        <f t="shared" si="2"/>
        <v>45</v>
      </c>
      <c r="M57" s="14">
        <v>2</v>
      </c>
      <c r="N57" s="14">
        <v>2</v>
      </c>
      <c r="O57" s="14">
        <f t="shared" si="3"/>
        <v>58</v>
      </c>
      <c r="P57" s="15">
        <v>219.9</v>
      </c>
      <c r="Q57" s="23"/>
      <c r="R57" s="23"/>
      <c r="S57" s="23"/>
      <c r="T57" s="23"/>
      <c r="U57" s="23"/>
      <c r="V57" s="16" cm="1">
        <f t="array" ref="V57">_xlfn.IFS(I57=VLOOKUP(I57,Sistem!$L$1:$M$21,1,0),VLOOKUP(I57,Sistem!$L$1:$M$21,2,0))</f>
        <v>0.16900000000000001</v>
      </c>
      <c r="W57" s="16"/>
      <c r="X57" s="16"/>
      <c r="Y57" s="16"/>
      <c r="Z57" s="16"/>
      <c r="AA57" s="16"/>
      <c r="AB57" s="17">
        <f t="shared" si="12"/>
        <v>43.453250000000004</v>
      </c>
      <c r="AC57" s="18">
        <f t="shared" si="13"/>
        <v>0.19760459299681674</v>
      </c>
      <c r="AD57" s="19">
        <f t="shared" si="14"/>
        <v>0.74919396551724149</v>
      </c>
      <c r="AE57" s="20" cm="1">
        <f t="array" ref="AE57">_xlfn.IFS(P57&lt;='Kargo Fiyatları'!$M$4,'Kargo Fiyatları'!$O$4,P57&lt;='Kargo Fiyatları'!$M$5,'Kargo Fiyatları'!$O$5,P57&gt;='Kargo Fiyatları'!$M$6,VLOOKUP(J57,'Kargo Fiyatları'!A:K,7,0)*1.2)</f>
        <v>62.003999999999998</v>
      </c>
      <c r="AF57" s="14">
        <v>8.39</v>
      </c>
      <c r="AG57" s="14">
        <f t="shared" si="15"/>
        <v>37.1631</v>
      </c>
      <c r="AH57" s="21">
        <f t="shared" si="16"/>
        <v>9.0571500000000071</v>
      </c>
      <c r="AI57" s="63">
        <f t="shared" si="17"/>
        <v>1.8325</v>
      </c>
    </row>
    <row r="58" spans="1:35" x14ac:dyDescent="0.3">
      <c r="A58" s="13" t="str">
        <f t="shared" si="0"/>
        <v>BPL50025</v>
      </c>
      <c r="B58" s="36" t="s">
        <v>203</v>
      </c>
      <c r="C58" s="53" t="s">
        <v>452</v>
      </c>
      <c r="D58" s="24" t="s">
        <v>454</v>
      </c>
      <c r="E58" s="59">
        <v>18</v>
      </c>
      <c r="F58" s="59">
        <v>37</v>
      </c>
      <c r="G58" s="59">
        <v>10</v>
      </c>
      <c r="H58" s="57">
        <f t="shared" si="1"/>
        <v>2.2200000000000002</v>
      </c>
      <c r="I58" s="13" t="s">
        <v>23</v>
      </c>
      <c r="J58" s="13">
        <v>3</v>
      </c>
      <c r="K58" s="26">
        <f>VLOOKUP(B58,'FIYAT DATA'!A:C,3,)</f>
        <v>60</v>
      </c>
      <c r="L58" s="14">
        <f t="shared" si="2"/>
        <v>50</v>
      </c>
      <c r="M58" s="14">
        <v>10</v>
      </c>
      <c r="N58" s="14">
        <v>2</v>
      </c>
      <c r="O58" s="14">
        <f t="shared" si="3"/>
        <v>72</v>
      </c>
      <c r="P58" s="15">
        <v>144.15</v>
      </c>
      <c r="Q58" s="23"/>
      <c r="R58" s="23"/>
      <c r="S58" s="23"/>
      <c r="T58" s="23"/>
      <c r="U58" s="23"/>
      <c r="V58" s="16" cm="1">
        <f t="array" ref="V58">_xlfn.IFS(I58=VLOOKUP(I58,Sistem!$L$1:$M$21,1,0),VLOOKUP(I58,Sistem!$L$1:$M$21,2,0))</f>
        <v>0.185</v>
      </c>
      <c r="W58" s="16"/>
      <c r="X58" s="16"/>
      <c r="Y58" s="16"/>
      <c r="Z58" s="16"/>
      <c r="AA58" s="16"/>
      <c r="AB58" s="17">
        <f t="shared" si="12"/>
        <v>2.6289583333333422</v>
      </c>
      <c r="AC58" s="18">
        <f t="shared" si="13"/>
        <v>1.8237657532662797E-2</v>
      </c>
      <c r="AD58" s="19">
        <f t="shared" si="14"/>
        <v>3.6513310185185305E-2</v>
      </c>
      <c r="AE58" s="20" cm="1">
        <f t="array" ref="AE58">_xlfn.IFS(P58&lt;='Kargo Fiyatları'!$M$4,'Kargo Fiyatları'!$O$4,P58&lt;='Kargo Fiyatları'!$M$5,'Kargo Fiyatları'!$O$5,P58&gt;='Kargo Fiyatları'!$M$6,VLOOKUP(J58,'Kargo Fiyatları'!A:K,7,0)*1.2)</f>
        <v>32.495999999999995</v>
      </c>
      <c r="AF58" s="14">
        <v>8.39</v>
      </c>
      <c r="AG58" s="14">
        <f t="shared" si="15"/>
        <v>26.667750000000002</v>
      </c>
      <c r="AH58" s="21">
        <f t="shared" si="16"/>
        <v>0.76604166666666629</v>
      </c>
      <c r="AI58" s="63">
        <f t="shared" si="17"/>
        <v>1.2012500000000002</v>
      </c>
    </row>
    <row r="59" spans="1:35" x14ac:dyDescent="0.3">
      <c r="A59" s="13" t="str">
        <f t="shared" si="0"/>
        <v>BPL50048</v>
      </c>
      <c r="B59" s="36" t="s">
        <v>263</v>
      </c>
      <c r="C59" s="30" t="s">
        <v>289</v>
      </c>
      <c r="D59" s="54" t="s">
        <v>446</v>
      </c>
      <c r="E59" s="54"/>
      <c r="F59" s="54"/>
      <c r="G59" s="54"/>
      <c r="H59" s="57">
        <f t="shared" si="1"/>
        <v>0</v>
      </c>
      <c r="I59" s="13" t="s">
        <v>23</v>
      </c>
      <c r="J59" s="13">
        <v>3</v>
      </c>
      <c r="K59" s="26">
        <f>VLOOKUP(B59,'FIYAT DATA'!A:C,3,)</f>
        <v>60</v>
      </c>
      <c r="L59" s="14">
        <f t="shared" si="2"/>
        <v>50</v>
      </c>
      <c r="M59" s="14">
        <v>7</v>
      </c>
      <c r="N59" s="14">
        <v>2</v>
      </c>
      <c r="O59" s="14">
        <f t="shared" si="3"/>
        <v>69</v>
      </c>
      <c r="P59" s="15">
        <v>124.9</v>
      </c>
      <c r="Q59" s="23"/>
      <c r="R59" s="23"/>
      <c r="S59" s="23"/>
      <c r="T59" s="23"/>
      <c r="U59" s="23"/>
      <c r="V59" s="16" cm="1">
        <f t="array" ref="V59">_xlfn.IFS(I59=VLOOKUP(I59,Sistem!$L$1:$M$21,1,0),VLOOKUP(I59,Sistem!$L$1:$M$21,2,0))</f>
        <v>0.185</v>
      </c>
      <c r="W59" s="16"/>
      <c r="X59" s="16"/>
      <c r="Y59" s="16"/>
      <c r="Z59" s="16"/>
      <c r="AA59" s="16"/>
      <c r="AB59" s="17">
        <f t="shared" si="12"/>
        <v>-7.7845833333333285</v>
      </c>
      <c r="AC59" s="18">
        <f t="shared" si="13"/>
        <v>-6.2326527888977808E-2</v>
      </c>
      <c r="AD59" s="19">
        <f t="shared" si="14"/>
        <v>-0.11282004830917867</v>
      </c>
      <c r="AE59" s="20" cm="1">
        <f t="array" ref="AE59">_xlfn.IFS(P59&lt;='Kargo Fiyatları'!$M$4,'Kargo Fiyatları'!$O$4,P59&lt;='Kargo Fiyatları'!$M$5,'Kargo Fiyatları'!$O$5,P59&gt;='Kargo Fiyatları'!$M$6,VLOOKUP(J59,'Kargo Fiyatları'!A:K,7,0)*1.2)</f>
        <v>32.495999999999995</v>
      </c>
      <c r="AF59" s="14">
        <v>8.39</v>
      </c>
      <c r="AG59" s="14">
        <f t="shared" si="15"/>
        <v>23.1065</v>
      </c>
      <c r="AH59" s="21">
        <f t="shared" si="16"/>
        <v>-1.3487499999999955</v>
      </c>
      <c r="AI59" s="63">
        <f t="shared" si="17"/>
        <v>1.0408333333333335</v>
      </c>
    </row>
    <row r="60" spans="1:35" x14ac:dyDescent="0.3">
      <c r="A60" s="13" t="str">
        <f t="shared" si="0"/>
        <v>BPL50049</v>
      </c>
      <c r="B60" s="36" t="s">
        <v>264</v>
      </c>
      <c r="C60" s="30" t="s">
        <v>289</v>
      </c>
      <c r="D60" s="54" t="s">
        <v>447</v>
      </c>
      <c r="E60" s="54"/>
      <c r="F60" s="54"/>
      <c r="G60" s="54"/>
      <c r="H60" s="57">
        <f t="shared" si="1"/>
        <v>0</v>
      </c>
      <c r="I60" s="13" t="s">
        <v>23</v>
      </c>
      <c r="J60" s="13">
        <v>3</v>
      </c>
      <c r="K60" s="26">
        <f>VLOOKUP(B60,'FIYAT DATA'!A:C,3,)</f>
        <v>60</v>
      </c>
      <c r="L60" s="14">
        <f t="shared" si="2"/>
        <v>50</v>
      </c>
      <c r="M60" s="14">
        <v>7</v>
      </c>
      <c r="N60" s="14">
        <v>2</v>
      </c>
      <c r="O60" s="14">
        <f t="shared" si="3"/>
        <v>69</v>
      </c>
      <c r="P60" s="15">
        <v>124.9</v>
      </c>
      <c r="Q60" s="23"/>
      <c r="R60" s="23"/>
      <c r="S60" s="23"/>
      <c r="T60" s="23"/>
      <c r="U60" s="23"/>
      <c r="V60" s="16" cm="1">
        <f t="array" ref="V60">_xlfn.IFS(I60=VLOOKUP(I60,Sistem!$L$1:$M$21,1,0),VLOOKUP(I60,Sistem!$L$1:$M$21,2,0))</f>
        <v>0.185</v>
      </c>
      <c r="W60" s="16"/>
      <c r="X60" s="16"/>
      <c r="Y60" s="16"/>
      <c r="Z60" s="16"/>
      <c r="AA60" s="16"/>
      <c r="AB60" s="17">
        <f t="shared" si="12"/>
        <v>-7.7845833333333285</v>
      </c>
      <c r="AC60" s="18">
        <f t="shared" si="13"/>
        <v>-6.2326527888977808E-2</v>
      </c>
      <c r="AD60" s="19">
        <f t="shared" si="14"/>
        <v>-0.11282004830917867</v>
      </c>
      <c r="AE60" s="20" cm="1">
        <f t="array" ref="AE60">_xlfn.IFS(P60&lt;='Kargo Fiyatları'!$M$4,'Kargo Fiyatları'!$O$4,P60&lt;='Kargo Fiyatları'!$M$5,'Kargo Fiyatları'!$O$5,P60&gt;='Kargo Fiyatları'!$M$6,VLOOKUP(J60,'Kargo Fiyatları'!A:K,7,0)*1.2)</f>
        <v>32.495999999999995</v>
      </c>
      <c r="AF60" s="14">
        <v>8.39</v>
      </c>
      <c r="AG60" s="14">
        <f t="shared" si="15"/>
        <v>23.1065</v>
      </c>
      <c r="AH60" s="21">
        <f t="shared" si="16"/>
        <v>-1.3487499999999955</v>
      </c>
      <c r="AI60" s="63">
        <f t="shared" si="17"/>
        <v>1.0408333333333335</v>
      </c>
    </row>
    <row r="61" spans="1:35" x14ac:dyDescent="0.3">
      <c r="A61" s="13" t="str">
        <f t="shared" si="0"/>
        <v>BPL50050</v>
      </c>
      <c r="B61" s="36" t="s">
        <v>265</v>
      </c>
      <c r="C61" s="30" t="s">
        <v>289</v>
      </c>
      <c r="D61" s="54" t="s">
        <v>448</v>
      </c>
      <c r="E61" s="54"/>
      <c r="F61" s="54"/>
      <c r="G61" s="54"/>
      <c r="H61" s="57">
        <f t="shared" si="1"/>
        <v>0</v>
      </c>
      <c r="I61" s="13" t="s">
        <v>23</v>
      </c>
      <c r="J61" s="13">
        <v>3</v>
      </c>
      <c r="K61" s="26">
        <f>VLOOKUP(B61,'FIYAT DATA'!A:C,3,)</f>
        <v>60</v>
      </c>
      <c r="L61" s="14">
        <f t="shared" si="2"/>
        <v>50</v>
      </c>
      <c r="M61" s="14">
        <v>7</v>
      </c>
      <c r="N61" s="14">
        <v>2</v>
      </c>
      <c r="O61" s="14">
        <f t="shared" si="3"/>
        <v>69</v>
      </c>
      <c r="P61" s="15">
        <v>124.9</v>
      </c>
      <c r="Q61" s="23"/>
      <c r="R61" s="23"/>
      <c r="S61" s="23"/>
      <c r="T61" s="23"/>
      <c r="U61" s="23"/>
      <c r="V61" s="16" cm="1">
        <f t="array" ref="V61">_xlfn.IFS(I61=VLOOKUP(I61,Sistem!$L$1:$M$21,1,0),VLOOKUP(I61,Sistem!$L$1:$M$21,2,0))</f>
        <v>0.185</v>
      </c>
      <c r="W61" s="16"/>
      <c r="X61" s="16"/>
      <c r="Y61" s="16"/>
      <c r="Z61" s="16"/>
      <c r="AA61" s="16"/>
      <c r="AB61" s="17">
        <f t="shared" si="12"/>
        <v>-7.7845833333333285</v>
      </c>
      <c r="AC61" s="18">
        <f t="shared" si="13"/>
        <v>-6.2326527888977808E-2</v>
      </c>
      <c r="AD61" s="19">
        <f t="shared" si="14"/>
        <v>-0.11282004830917867</v>
      </c>
      <c r="AE61" s="20" cm="1">
        <f t="array" ref="AE61">_xlfn.IFS(P61&lt;='Kargo Fiyatları'!$M$4,'Kargo Fiyatları'!$O$4,P61&lt;='Kargo Fiyatları'!$M$5,'Kargo Fiyatları'!$O$5,P61&gt;='Kargo Fiyatları'!$M$6,VLOOKUP(J61,'Kargo Fiyatları'!A:K,7,0)*1.2)</f>
        <v>32.495999999999995</v>
      </c>
      <c r="AF61" s="14">
        <v>8.39</v>
      </c>
      <c r="AG61" s="14">
        <f t="shared" si="15"/>
        <v>23.1065</v>
      </c>
      <c r="AH61" s="21">
        <f t="shared" si="16"/>
        <v>-1.3487499999999955</v>
      </c>
      <c r="AI61" s="63">
        <f t="shared" si="17"/>
        <v>1.0408333333333335</v>
      </c>
    </row>
    <row r="62" spans="1:35" x14ac:dyDescent="0.3">
      <c r="A62" s="13" t="str">
        <f t="shared" si="0"/>
        <v>BPL50042</v>
      </c>
      <c r="B62" s="36" t="s">
        <v>257</v>
      </c>
      <c r="C62" s="30" t="s">
        <v>290</v>
      </c>
      <c r="D62" s="32" t="s">
        <v>291</v>
      </c>
      <c r="E62" s="32">
        <v>27</v>
      </c>
      <c r="F62" s="32">
        <v>13.5</v>
      </c>
      <c r="G62" s="32">
        <v>17.5</v>
      </c>
      <c r="H62" s="57">
        <f t="shared" si="1"/>
        <v>2.1262500000000002</v>
      </c>
      <c r="I62" s="13" t="s">
        <v>23</v>
      </c>
      <c r="J62" s="13">
        <v>3</v>
      </c>
      <c r="K62" s="26">
        <f>VLOOKUP(B62,'FIYAT DATA'!A:C,3,)</f>
        <v>80</v>
      </c>
      <c r="L62" s="14">
        <f t="shared" si="2"/>
        <v>66.666666666666671</v>
      </c>
      <c r="M62" s="14">
        <f>VLOOKUP(J62,Sistem!E:J,6,0)</f>
        <v>7</v>
      </c>
      <c r="N62" s="14">
        <v>2</v>
      </c>
      <c r="O62" s="14">
        <f t="shared" si="3"/>
        <v>89</v>
      </c>
      <c r="P62" s="15">
        <v>339.9</v>
      </c>
      <c r="Q62" s="23"/>
      <c r="R62" s="23"/>
      <c r="S62" s="23"/>
      <c r="T62" s="23"/>
      <c r="U62" s="23"/>
      <c r="V62" s="16" cm="1">
        <f t="array" ref="V62">_xlfn.IFS(I62=VLOOKUP(I62,Sistem!$L$1:$M$21,1,0),VLOOKUP(I62,Sistem!$L$1:$M$21,2,0))</f>
        <v>0.185</v>
      </c>
      <c r="W62" s="16"/>
      <c r="X62" s="16"/>
      <c r="Y62" s="16"/>
      <c r="Z62" s="16"/>
      <c r="AA62" s="16"/>
      <c r="AB62" s="17">
        <f t="shared" si="12"/>
        <v>75.657916666666679</v>
      </c>
      <c r="AC62" s="18">
        <f t="shared" si="13"/>
        <v>0.22258875159360603</v>
      </c>
      <c r="AD62" s="19">
        <f t="shared" si="14"/>
        <v>0.8500889513108616</v>
      </c>
      <c r="AE62" s="20" cm="1">
        <f t="array" ref="AE62">_xlfn.IFS(P62&lt;='Kargo Fiyatları'!$M$4,'Kargo Fiyatları'!$O$4,P62&lt;='Kargo Fiyatları'!$M$5,'Kargo Fiyatları'!$O$5,P62&gt;='Kargo Fiyatları'!$M$6,VLOOKUP(J62,'Kargo Fiyatları'!A:K,7,0)*1.2)</f>
        <v>85.44</v>
      </c>
      <c r="AF62" s="14">
        <v>8.39</v>
      </c>
      <c r="AG62" s="14">
        <f t="shared" si="15"/>
        <v>62.881499999999996</v>
      </c>
      <c r="AH62" s="21">
        <f t="shared" si="16"/>
        <v>15.698083333333329</v>
      </c>
      <c r="AI62" s="63">
        <f t="shared" si="17"/>
        <v>2.8325</v>
      </c>
    </row>
    <row r="63" spans="1:35" x14ac:dyDescent="0.3">
      <c r="A63" s="13" t="str">
        <f t="shared" si="0"/>
        <v>BPL50043</v>
      </c>
      <c r="B63" s="36" t="s">
        <v>258</v>
      </c>
      <c r="C63" s="30" t="s">
        <v>290</v>
      </c>
      <c r="D63" s="32" t="s">
        <v>292</v>
      </c>
      <c r="E63" s="32">
        <v>27</v>
      </c>
      <c r="F63" s="32">
        <v>13.5</v>
      </c>
      <c r="G63" s="32">
        <v>17.5</v>
      </c>
      <c r="H63" s="57">
        <f t="shared" si="1"/>
        <v>2.1262500000000002</v>
      </c>
      <c r="I63" s="13" t="s">
        <v>23</v>
      </c>
      <c r="J63" s="13">
        <v>3</v>
      </c>
      <c r="K63" s="26">
        <f>VLOOKUP(B63,'FIYAT DATA'!A:C,3,)</f>
        <v>80</v>
      </c>
      <c r="L63" s="14">
        <f t="shared" si="2"/>
        <v>66.666666666666671</v>
      </c>
      <c r="M63" s="14">
        <f>VLOOKUP(J63,Sistem!E:J,6,0)</f>
        <v>7</v>
      </c>
      <c r="N63" s="14">
        <v>2</v>
      </c>
      <c r="O63" s="14">
        <f t="shared" si="3"/>
        <v>89</v>
      </c>
      <c r="P63" s="15">
        <v>339.9</v>
      </c>
      <c r="Q63" s="23"/>
      <c r="R63" s="23"/>
      <c r="S63" s="23"/>
      <c r="T63" s="23"/>
      <c r="U63" s="23"/>
      <c r="V63" s="16" cm="1">
        <f t="array" ref="V63">_xlfn.IFS(I63=VLOOKUP(I63,Sistem!$L$1:$M$21,1,0),VLOOKUP(I63,Sistem!$L$1:$M$21,2,0))</f>
        <v>0.185</v>
      </c>
      <c r="W63" s="16"/>
      <c r="X63" s="16"/>
      <c r="Y63" s="16"/>
      <c r="Z63" s="16"/>
      <c r="AA63" s="16"/>
      <c r="AB63" s="17">
        <f t="shared" si="12"/>
        <v>75.657916666666679</v>
      </c>
      <c r="AC63" s="18">
        <f t="shared" si="13"/>
        <v>0.22258875159360603</v>
      </c>
      <c r="AD63" s="19">
        <f t="shared" si="14"/>
        <v>0.8500889513108616</v>
      </c>
      <c r="AE63" s="20" cm="1">
        <f t="array" ref="AE63">_xlfn.IFS(P63&lt;='Kargo Fiyatları'!$M$4,'Kargo Fiyatları'!$O$4,P63&lt;='Kargo Fiyatları'!$M$5,'Kargo Fiyatları'!$O$5,P63&gt;='Kargo Fiyatları'!$M$6,VLOOKUP(J63,'Kargo Fiyatları'!A:K,7,0)*1.2)</f>
        <v>85.44</v>
      </c>
      <c r="AF63" s="14">
        <v>8.39</v>
      </c>
      <c r="AG63" s="14">
        <f t="shared" si="15"/>
        <v>62.881499999999996</v>
      </c>
      <c r="AH63" s="21">
        <f t="shared" si="16"/>
        <v>15.698083333333329</v>
      </c>
      <c r="AI63" s="63">
        <f t="shared" si="17"/>
        <v>2.8325</v>
      </c>
    </row>
    <row r="64" spans="1:35" x14ac:dyDescent="0.3">
      <c r="A64" s="13" t="str">
        <f t="shared" si="0"/>
        <v>BPL50044</v>
      </c>
      <c r="B64" s="36" t="s">
        <v>259</v>
      </c>
      <c r="C64" s="30" t="s">
        <v>290</v>
      </c>
      <c r="D64" s="32" t="s">
        <v>293</v>
      </c>
      <c r="E64" s="32">
        <v>27</v>
      </c>
      <c r="F64" s="32">
        <v>13.5</v>
      </c>
      <c r="G64" s="32">
        <v>17.5</v>
      </c>
      <c r="H64" s="57">
        <f t="shared" si="1"/>
        <v>2.1262500000000002</v>
      </c>
      <c r="I64" s="13" t="s">
        <v>23</v>
      </c>
      <c r="J64" s="13">
        <v>3</v>
      </c>
      <c r="K64" s="26">
        <f>VLOOKUP(B64,'FIYAT DATA'!A:C,3,)</f>
        <v>80</v>
      </c>
      <c r="L64" s="14">
        <f t="shared" si="2"/>
        <v>66.666666666666671</v>
      </c>
      <c r="M64" s="14">
        <f>VLOOKUP(J64,Sistem!E:J,6,0)</f>
        <v>7</v>
      </c>
      <c r="N64" s="14">
        <v>2</v>
      </c>
      <c r="O64" s="14">
        <f t="shared" si="3"/>
        <v>89</v>
      </c>
      <c r="P64" s="15">
        <v>339.9</v>
      </c>
      <c r="Q64" s="23"/>
      <c r="R64" s="23"/>
      <c r="S64" s="23"/>
      <c r="T64" s="23"/>
      <c r="U64" s="23"/>
      <c r="V64" s="16" cm="1">
        <f t="array" ref="V64">_xlfn.IFS(I64=VLOOKUP(I64,Sistem!$L$1:$M$21,1,0),VLOOKUP(I64,Sistem!$L$1:$M$21,2,0))</f>
        <v>0.185</v>
      </c>
      <c r="W64" s="16"/>
      <c r="X64" s="16"/>
      <c r="Y64" s="16"/>
      <c r="Z64" s="16"/>
      <c r="AA64" s="16"/>
      <c r="AB64" s="17">
        <f t="shared" si="12"/>
        <v>75.657916666666679</v>
      </c>
      <c r="AC64" s="18">
        <f t="shared" si="13"/>
        <v>0.22258875159360603</v>
      </c>
      <c r="AD64" s="19">
        <f t="shared" si="14"/>
        <v>0.8500889513108616</v>
      </c>
      <c r="AE64" s="20" cm="1">
        <f t="array" ref="AE64">_xlfn.IFS(P64&lt;='Kargo Fiyatları'!$M$4,'Kargo Fiyatları'!$O$4,P64&lt;='Kargo Fiyatları'!$M$5,'Kargo Fiyatları'!$O$5,P64&gt;='Kargo Fiyatları'!$M$6,VLOOKUP(J64,'Kargo Fiyatları'!A:K,7,0)*1.2)</f>
        <v>85.44</v>
      </c>
      <c r="AF64" s="14">
        <v>8.39</v>
      </c>
      <c r="AG64" s="14">
        <f t="shared" si="15"/>
        <v>62.881499999999996</v>
      </c>
      <c r="AH64" s="21">
        <f t="shared" si="16"/>
        <v>15.698083333333329</v>
      </c>
      <c r="AI64" s="63">
        <f t="shared" si="17"/>
        <v>2.8325</v>
      </c>
    </row>
    <row r="65" spans="1:35" x14ac:dyDescent="0.3">
      <c r="A65" s="13" t="str">
        <f t="shared" si="0"/>
        <v>BPL50045</v>
      </c>
      <c r="B65" s="36" t="s">
        <v>260</v>
      </c>
      <c r="C65" s="30" t="s">
        <v>290</v>
      </c>
      <c r="D65" s="32" t="s">
        <v>294</v>
      </c>
      <c r="E65" s="32">
        <v>27</v>
      </c>
      <c r="F65" s="32">
        <v>13.5</v>
      </c>
      <c r="G65" s="32">
        <v>17.5</v>
      </c>
      <c r="H65" s="57">
        <f t="shared" si="1"/>
        <v>2.1262500000000002</v>
      </c>
      <c r="I65" s="13" t="s">
        <v>23</v>
      </c>
      <c r="J65" s="13">
        <v>3</v>
      </c>
      <c r="K65" s="26">
        <f>VLOOKUP(B65,'FIYAT DATA'!A:C,3,)</f>
        <v>80</v>
      </c>
      <c r="L65" s="14">
        <f t="shared" si="2"/>
        <v>66.666666666666671</v>
      </c>
      <c r="M65" s="14">
        <f>VLOOKUP(J65,Sistem!E:J,6,0)</f>
        <v>7</v>
      </c>
      <c r="N65" s="14">
        <v>2</v>
      </c>
      <c r="O65" s="14">
        <f t="shared" si="3"/>
        <v>89</v>
      </c>
      <c r="P65" s="15">
        <v>339.9</v>
      </c>
      <c r="Q65" s="23"/>
      <c r="R65" s="23"/>
      <c r="S65" s="23"/>
      <c r="T65" s="23"/>
      <c r="U65" s="23"/>
      <c r="V65" s="16" cm="1">
        <f t="array" ref="V65">_xlfn.IFS(I65=VLOOKUP(I65,Sistem!$L$1:$M$21,1,0),VLOOKUP(I65,Sistem!$L$1:$M$21,2,0))</f>
        <v>0.185</v>
      </c>
      <c r="W65" s="16"/>
      <c r="X65" s="16"/>
      <c r="Y65" s="16"/>
      <c r="Z65" s="16"/>
      <c r="AA65" s="16"/>
      <c r="AB65" s="17">
        <f t="shared" si="12"/>
        <v>75.657916666666679</v>
      </c>
      <c r="AC65" s="18">
        <f t="shared" si="13"/>
        <v>0.22258875159360603</v>
      </c>
      <c r="AD65" s="19">
        <f t="shared" si="14"/>
        <v>0.8500889513108616</v>
      </c>
      <c r="AE65" s="20" cm="1">
        <f t="array" ref="AE65">_xlfn.IFS(P65&lt;='Kargo Fiyatları'!$M$4,'Kargo Fiyatları'!$O$4,P65&lt;='Kargo Fiyatları'!$M$5,'Kargo Fiyatları'!$O$5,P65&gt;='Kargo Fiyatları'!$M$6,VLOOKUP(J65,'Kargo Fiyatları'!A:K,7,0)*1.2)</f>
        <v>85.44</v>
      </c>
      <c r="AF65" s="14">
        <v>8.39</v>
      </c>
      <c r="AG65" s="14">
        <f t="shared" si="15"/>
        <v>62.881499999999996</v>
      </c>
      <c r="AH65" s="21">
        <f t="shared" si="16"/>
        <v>15.698083333333329</v>
      </c>
      <c r="AI65" s="63">
        <f t="shared" si="17"/>
        <v>2.8325</v>
      </c>
    </row>
    <row r="66" spans="1:35" x14ac:dyDescent="0.3">
      <c r="A66" s="13" t="str">
        <f t="shared" ref="A66:A111" si="18">"B"&amp;B66</f>
        <v>BPL50046</v>
      </c>
      <c r="B66" s="36" t="s">
        <v>261</v>
      </c>
      <c r="C66" s="30" t="s">
        <v>290</v>
      </c>
      <c r="D66" s="32" t="s">
        <v>295</v>
      </c>
      <c r="E66" s="32">
        <v>27</v>
      </c>
      <c r="F66" s="32">
        <v>13.5</v>
      </c>
      <c r="G66" s="32">
        <v>17.5</v>
      </c>
      <c r="H66" s="57">
        <f t="shared" ref="H66:H126" si="19">(E66*F66*G66)/3000</f>
        <v>2.1262500000000002</v>
      </c>
      <c r="I66" s="13" t="s">
        <v>23</v>
      </c>
      <c r="J66" s="13">
        <v>3</v>
      </c>
      <c r="K66" s="26">
        <f>VLOOKUP(B66,'FIYAT DATA'!A:C,3,)</f>
        <v>80</v>
      </c>
      <c r="L66" s="14">
        <f t="shared" ref="L66:L112" si="20">K66/1.2</f>
        <v>66.666666666666671</v>
      </c>
      <c r="M66" s="14">
        <f>VLOOKUP(J66,Sistem!E:J,6,0)</f>
        <v>7</v>
      </c>
      <c r="N66" s="14">
        <v>2</v>
      </c>
      <c r="O66" s="14">
        <f t="shared" ref="O66:O112" si="21">(L66*1.2)+M66+N66</f>
        <v>89</v>
      </c>
      <c r="P66" s="15">
        <v>339.9</v>
      </c>
      <c r="Q66" s="23"/>
      <c r="R66" s="23"/>
      <c r="S66" s="23"/>
      <c r="T66" s="23"/>
      <c r="U66" s="23"/>
      <c r="V66" s="16" cm="1">
        <f t="array" ref="V66">_xlfn.IFS(I66=VLOOKUP(I66,Sistem!$L$1:$M$21,1,0),VLOOKUP(I66,Sistem!$L$1:$M$21,2,0))</f>
        <v>0.185</v>
      </c>
      <c r="W66" s="16"/>
      <c r="X66" s="16"/>
      <c r="Y66" s="16"/>
      <c r="Z66" s="16"/>
      <c r="AA66" s="16"/>
      <c r="AB66" s="17">
        <f t="shared" ref="AB66:AB97" si="22">P66-O66-AE66-AF66-AG66-AH66-AI66</f>
        <v>75.657916666666679</v>
      </c>
      <c r="AC66" s="18">
        <f t="shared" ref="AC66:AC97" si="23">AB66/P66</f>
        <v>0.22258875159360603</v>
      </c>
      <c r="AD66" s="19">
        <f t="shared" ref="AD66:AD97" si="24">AB66/O66</f>
        <v>0.8500889513108616</v>
      </c>
      <c r="AE66" s="20" cm="1">
        <f t="array" ref="AE66">_xlfn.IFS(P66&lt;='Kargo Fiyatları'!$M$4,'Kargo Fiyatları'!$O$4,P66&lt;='Kargo Fiyatları'!$M$5,'Kargo Fiyatları'!$O$5,P66&gt;='Kargo Fiyatları'!$M$6,VLOOKUP(J66,'Kargo Fiyatları'!A:K,7,0)*1.2)</f>
        <v>85.44</v>
      </c>
      <c r="AF66" s="14">
        <v>8.39</v>
      </c>
      <c r="AG66" s="14">
        <f t="shared" ref="AG66:AG97" si="25">P66*V66</f>
        <v>62.881499999999996</v>
      </c>
      <c r="AH66" s="21">
        <f t="shared" ref="AH66:AH97" si="26">(P66-(P66/1.2))-((O66+AE66+AF66+AG66)-((O66+AE66+AF66+AG66)/1.2))</f>
        <v>15.698083333333329</v>
      </c>
      <c r="AI66" s="63">
        <f t="shared" ref="AI66:AI126" si="27">(P66/1.2)*0.01</f>
        <v>2.8325</v>
      </c>
    </row>
    <row r="67" spans="1:35" x14ac:dyDescent="0.3">
      <c r="A67" s="13" t="str">
        <f t="shared" si="18"/>
        <v>BPL50047</v>
      </c>
      <c r="B67" s="36" t="s">
        <v>262</v>
      </c>
      <c r="C67" s="30" t="s">
        <v>290</v>
      </c>
      <c r="D67" s="32" t="s">
        <v>296</v>
      </c>
      <c r="E67" s="32">
        <v>27</v>
      </c>
      <c r="F67" s="32">
        <v>13.5</v>
      </c>
      <c r="G67" s="32">
        <v>17.5</v>
      </c>
      <c r="H67" s="57">
        <f t="shared" si="19"/>
        <v>2.1262500000000002</v>
      </c>
      <c r="I67" s="13" t="s">
        <v>23</v>
      </c>
      <c r="J67" s="13">
        <v>3</v>
      </c>
      <c r="K67" s="26">
        <f>VLOOKUP(B67,'FIYAT DATA'!A:C,3,)</f>
        <v>80</v>
      </c>
      <c r="L67" s="14">
        <f t="shared" si="20"/>
        <v>66.666666666666671</v>
      </c>
      <c r="M67" s="14">
        <f>VLOOKUP(J67,Sistem!E:J,6,0)</f>
        <v>7</v>
      </c>
      <c r="N67" s="14">
        <v>2</v>
      </c>
      <c r="O67" s="14">
        <f t="shared" si="21"/>
        <v>89</v>
      </c>
      <c r="P67" s="15">
        <v>339.9</v>
      </c>
      <c r="Q67" s="23"/>
      <c r="R67" s="23"/>
      <c r="S67" s="23"/>
      <c r="T67" s="23"/>
      <c r="U67" s="23"/>
      <c r="V67" s="16" cm="1">
        <f t="array" ref="V67">_xlfn.IFS(I67=VLOOKUP(I67,Sistem!$L$1:$M$21,1,0),VLOOKUP(I67,Sistem!$L$1:$M$21,2,0))</f>
        <v>0.185</v>
      </c>
      <c r="W67" s="16"/>
      <c r="X67" s="16"/>
      <c r="Y67" s="16"/>
      <c r="Z67" s="16"/>
      <c r="AA67" s="16"/>
      <c r="AB67" s="17">
        <f t="shared" si="22"/>
        <v>75.657916666666679</v>
      </c>
      <c r="AC67" s="18">
        <f t="shared" si="23"/>
        <v>0.22258875159360603</v>
      </c>
      <c r="AD67" s="19">
        <f t="shared" si="24"/>
        <v>0.8500889513108616</v>
      </c>
      <c r="AE67" s="20" cm="1">
        <f t="array" ref="AE67">_xlfn.IFS(P67&lt;='Kargo Fiyatları'!$M$4,'Kargo Fiyatları'!$O$4,P67&lt;='Kargo Fiyatları'!$M$5,'Kargo Fiyatları'!$O$5,P67&gt;='Kargo Fiyatları'!$M$6,VLOOKUP(J67,'Kargo Fiyatları'!A:K,7,0)*1.2)</f>
        <v>85.44</v>
      </c>
      <c r="AF67" s="14">
        <v>8.39</v>
      </c>
      <c r="AG67" s="14">
        <f t="shared" si="25"/>
        <v>62.881499999999996</v>
      </c>
      <c r="AH67" s="21">
        <f t="shared" si="26"/>
        <v>15.698083333333329</v>
      </c>
      <c r="AI67" s="63">
        <f t="shared" si="27"/>
        <v>2.8325</v>
      </c>
    </row>
    <row r="68" spans="1:35" x14ac:dyDescent="0.3">
      <c r="A68" s="13" t="str">
        <f t="shared" si="18"/>
        <v>BPL50003</v>
      </c>
      <c r="B68" s="36" t="s">
        <v>173</v>
      </c>
      <c r="C68" s="30" t="s">
        <v>175</v>
      </c>
      <c r="D68" s="24" t="s">
        <v>26</v>
      </c>
      <c r="E68" s="32">
        <v>17.5</v>
      </c>
      <c r="F68" s="32">
        <v>24</v>
      </c>
      <c r="G68" s="32">
        <v>17.5</v>
      </c>
      <c r="H68" s="57">
        <f t="shared" si="19"/>
        <v>2.4500000000000002</v>
      </c>
      <c r="I68" s="13" t="s">
        <v>23</v>
      </c>
      <c r="J68" s="13">
        <v>3</v>
      </c>
      <c r="K68" s="26">
        <f>VLOOKUP(B68,'FIYAT DATA'!A:C,3,)</f>
        <v>60</v>
      </c>
      <c r="L68" s="14">
        <f t="shared" si="20"/>
        <v>50</v>
      </c>
      <c r="M68" s="14">
        <f>VLOOKUP(J68,Sistem!E:J,6,0)</f>
        <v>7</v>
      </c>
      <c r="N68" s="14">
        <v>2</v>
      </c>
      <c r="O68" s="14">
        <f t="shared" si="21"/>
        <v>69</v>
      </c>
      <c r="P68" s="15">
        <v>239</v>
      </c>
      <c r="Q68" s="23"/>
      <c r="R68" s="23"/>
      <c r="S68" s="23"/>
      <c r="T68" s="23"/>
      <c r="U68" s="23"/>
      <c r="V68" s="16" cm="1">
        <f t="array" ref="V68">_xlfn.IFS(I68=VLOOKUP(I68,Sistem!$L$1:$M$21,1,0),VLOOKUP(I68,Sistem!$L$1:$M$21,2,0))</f>
        <v>0.185</v>
      </c>
      <c r="W68" s="16"/>
      <c r="X68" s="16"/>
      <c r="Y68" s="16"/>
      <c r="Z68" s="16"/>
      <c r="AA68" s="16"/>
      <c r="AB68" s="17">
        <f t="shared" si="22"/>
        <v>44.167500000000018</v>
      </c>
      <c r="AC68" s="18">
        <f t="shared" si="23"/>
        <v>0.18480125523012561</v>
      </c>
      <c r="AD68" s="19">
        <f t="shared" si="24"/>
        <v>0.64010869565217421</v>
      </c>
      <c r="AE68" s="20" cm="1">
        <f t="array" ref="AE68">_xlfn.IFS(P68&lt;='Kargo Fiyatları'!$M$4,'Kargo Fiyatları'!$O$4,P68&lt;='Kargo Fiyatları'!$M$5,'Kargo Fiyatları'!$O$5,P68&gt;='Kargo Fiyatları'!$M$6,VLOOKUP(J68,'Kargo Fiyatları'!A:K,7,0)*1.2)</f>
        <v>62.003999999999998</v>
      </c>
      <c r="AF68" s="14">
        <v>8.39</v>
      </c>
      <c r="AG68" s="14">
        <f t="shared" si="25"/>
        <v>44.214999999999996</v>
      </c>
      <c r="AH68" s="21">
        <f t="shared" si="26"/>
        <v>9.2318333333333271</v>
      </c>
      <c r="AI68" s="63">
        <f t="shared" si="27"/>
        <v>1.9916666666666669</v>
      </c>
    </row>
    <row r="69" spans="1:35" x14ac:dyDescent="0.3">
      <c r="A69" s="13" t="str">
        <f t="shared" si="18"/>
        <v>BPL50004</v>
      </c>
      <c r="B69" s="36" t="s">
        <v>240</v>
      </c>
      <c r="C69" s="30" t="s">
        <v>175</v>
      </c>
      <c r="D69" s="24" t="s">
        <v>241</v>
      </c>
      <c r="E69" s="32">
        <v>17.5</v>
      </c>
      <c r="F69" s="32">
        <v>24</v>
      </c>
      <c r="G69" s="32">
        <v>17.5</v>
      </c>
      <c r="H69" s="57">
        <f t="shared" si="19"/>
        <v>2.4500000000000002</v>
      </c>
      <c r="I69" s="13" t="s">
        <v>23</v>
      </c>
      <c r="J69" s="13">
        <v>3</v>
      </c>
      <c r="K69" s="26">
        <f>VLOOKUP(B69,'FIYAT DATA'!A:C,3,)</f>
        <v>60</v>
      </c>
      <c r="L69" s="14">
        <f t="shared" si="20"/>
        <v>50</v>
      </c>
      <c r="M69" s="14">
        <f>VLOOKUP(J69,Sistem!E:J,6,0)</f>
        <v>7</v>
      </c>
      <c r="N69" s="14">
        <v>2</v>
      </c>
      <c r="O69" s="14">
        <f t="shared" si="21"/>
        <v>69</v>
      </c>
      <c r="P69" s="15">
        <v>239</v>
      </c>
      <c r="Q69" s="23"/>
      <c r="R69" s="23"/>
      <c r="S69" s="23"/>
      <c r="T69" s="23"/>
      <c r="U69" s="23"/>
      <c r="V69" s="16" cm="1">
        <f t="array" ref="V69">_xlfn.IFS(I69=VLOOKUP(I69,Sistem!$L$1:$M$21,1,0),VLOOKUP(I69,Sistem!$L$1:$M$21,2,0))</f>
        <v>0.185</v>
      </c>
      <c r="W69" s="16"/>
      <c r="X69" s="16"/>
      <c r="Y69" s="16"/>
      <c r="Z69" s="16"/>
      <c r="AA69" s="16"/>
      <c r="AB69" s="17">
        <f t="shared" si="22"/>
        <v>44.167500000000018</v>
      </c>
      <c r="AC69" s="18">
        <f t="shared" si="23"/>
        <v>0.18480125523012561</v>
      </c>
      <c r="AD69" s="19">
        <f t="shared" si="24"/>
        <v>0.64010869565217421</v>
      </c>
      <c r="AE69" s="20" cm="1">
        <f t="array" ref="AE69">_xlfn.IFS(P69&lt;='Kargo Fiyatları'!$M$4,'Kargo Fiyatları'!$O$4,P69&lt;='Kargo Fiyatları'!$M$5,'Kargo Fiyatları'!$O$5,P69&gt;='Kargo Fiyatları'!$M$6,VLOOKUP(J69,'Kargo Fiyatları'!A:K,7,0)*1.2)</f>
        <v>62.003999999999998</v>
      </c>
      <c r="AF69" s="14">
        <v>8.39</v>
      </c>
      <c r="AG69" s="14">
        <f t="shared" si="25"/>
        <v>44.214999999999996</v>
      </c>
      <c r="AH69" s="21">
        <f t="shared" si="26"/>
        <v>9.2318333333333271</v>
      </c>
      <c r="AI69" s="63">
        <f t="shared" si="27"/>
        <v>1.9916666666666669</v>
      </c>
    </row>
    <row r="70" spans="1:35" x14ac:dyDescent="0.3">
      <c r="A70" s="13" t="str">
        <f t="shared" si="18"/>
        <v>BPL50005</v>
      </c>
      <c r="B70" s="36" t="s">
        <v>174</v>
      </c>
      <c r="C70" s="30" t="s">
        <v>175</v>
      </c>
      <c r="D70" s="24" t="s">
        <v>27</v>
      </c>
      <c r="E70" s="32">
        <v>17.5</v>
      </c>
      <c r="F70" s="32">
        <v>24</v>
      </c>
      <c r="G70" s="32">
        <v>17.5</v>
      </c>
      <c r="H70" s="57">
        <f t="shared" si="19"/>
        <v>2.4500000000000002</v>
      </c>
      <c r="I70" s="13" t="s">
        <v>23</v>
      </c>
      <c r="J70" s="13">
        <v>3</v>
      </c>
      <c r="K70" s="26">
        <f>VLOOKUP(B70,'FIYAT DATA'!A:C,3,)</f>
        <v>60</v>
      </c>
      <c r="L70" s="14">
        <f t="shared" si="20"/>
        <v>50</v>
      </c>
      <c r="M70" s="14">
        <f>VLOOKUP(J70,Sistem!E:J,6,0)</f>
        <v>7</v>
      </c>
      <c r="N70" s="14">
        <v>2</v>
      </c>
      <c r="O70" s="14">
        <f t="shared" si="21"/>
        <v>69</v>
      </c>
      <c r="P70" s="15">
        <v>239</v>
      </c>
      <c r="Q70" s="23"/>
      <c r="R70" s="23"/>
      <c r="S70" s="23"/>
      <c r="T70" s="23"/>
      <c r="U70" s="23"/>
      <c r="V70" s="16" cm="1">
        <f t="array" ref="V70">_xlfn.IFS(I70=VLOOKUP(I70,Sistem!$L$1:$M$21,1,0),VLOOKUP(I70,Sistem!$L$1:$M$21,2,0))</f>
        <v>0.185</v>
      </c>
      <c r="W70" s="16"/>
      <c r="X70" s="16"/>
      <c r="Y70" s="16"/>
      <c r="Z70" s="16"/>
      <c r="AA70" s="16"/>
      <c r="AB70" s="17">
        <f t="shared" si="22"/>
        <v>44.167500000000018</v>
      </c>
      <c r="AC70" s="18">
        <f t="shared" si="23"/>
        <v>0.18480125523012561</v>
      </c>
      <c r="AD70" s="19">
        <f t="shared" si="24"/>
        <v>0.64010869565217421</v>
      </c>
      <c r="AE70" s="20" cm="1">
        <f t="array" ref="AE70">_xlfn.IFS(P70&lt;='Kargo Fiyatları'!$M$4,'Kargo Fiyatları'!$O$4,P70&lt;='Kargo Fiyatları'!$M$5,'Kargo Fiyatları'!$O$5,P70&gt;='Kargo Fiyatları'!$M$6,VLOOKUP(J70,'Kargo Fiyatları'!A:K,7,0)*1.2)</f>
        <v>62.003999999999998</v>
      </c>
      <c r="AF70" s="14">
        <v>8.39</v>
      </c>
      <c r="AG70" s="14">
        <f t="shared" si="25"/>
        <v>44.214999999999996</v>
      </c>
      <c r="AH70" s="21">
        <f t="shared" si="26"/>
        <v>9.2318333333333271</v>
      </c>
      <c r="AI70" s="63">
        <f t="shared" si="27"/>
        <v>1.9916666666666669</v>
      </c>
    </row>
    <row r="71" spans="1:35" x14ac:dyDescent="0.3">
      <c r="A71" s="13" t="str">
        <f t="shared" si="18"/>
        <v>BPL50006</v>
      </c>
      <c r="B71" s="36" t="s">
        <v>176</v>
      </c>
      <c r="C71" s="30" t="s">
        <v>175</v>
      </c>
      <c r="D71" s="24" t="s">
        <v>28</v>
      </c>
      <c r="E71" s="32">
        <v>17.5</v>
      </c>
      <c r="F71" s="32">
        <v>24</v>
      </c>
      <c r="G71" s="32">
        <v>17.5</v>
      </c>
      <c r="H71" s="57">
        <f t="shared" si="19"/>
        <v>2.4500000000000002</v>
      </c>
      <c r="I71" s="13" t="s">
        <v>23</v>
      </c>
      <c r="J71" s="13">
        <v>3</v>
      </c>
      <c r="K71" s="26">
        <f>VLOOKUP(B71,'FIYAT DATA'!A:C,3,)</f>
        <v>60</v>
      </c>
      <c r="L71" s="14">
        <f t="shared" si="20"/>
        <v>50</v>
      </c>
      <c r="M71" s="14">
        <f>VLOOKUP(J71,Sistem!E:J,6,0)</f>
        <v>7</v>
      </c>
      <c r="N71" s="14">
        <v>2</v>
      </c>
      <c r="O71" s="14">
        <f t="shared" si="21"/>
        <v>69</v>
      </c>
      <c r="P71" s="15">
        <v>239</v>
      </c>
      <c r="Q71" s="23"/>
      <c r="R71" s="23"/>
      <c r="S71" s="23"/>
      <c r="T71" s="23"/>
      <c r="U71" s="23"/>
      <c r="V71" s="16" cm="1">
        <f t="array" ref="V71">_xlfn.IFS(I71=VLOOKUP(I71,Sistem!$L$1:$M$21,1,0),VLOOKUP(I71,Sistem!$L$1:$M$21,2,0))</f>
        <v>0.185</v>
      </c>
      <c r="W71" s="16"/>
      <c r="X71" s="16"/>
      <c r="Y71" s="16"/>
      <c r="Z71" s="16"/>
      <c r="AA71" s="16"/>
      <c r="AB71" s="17">
        <f t="shared" si="22"/>
        <v>44.167500000000018</v>
      </c>
      <c r="AC71" s="18">
        <f t="shared" si="23"/>
        <v>0.18480125523012561</v>
      </c>
      <c r="AD71" s="19">
        <f t="shared" si="24"/>
        <v>0.64010869565217421</v>
      </c>
      <c r="AE71" s="20" cm="1">
        <f t="array" ref="AE71">_xlfn.IFS(P71&lt;='Kargo Fiyatları'!$M$4,'Kargo Fiyatları'!$O$4,P71&lt;='Kargo Fiyatları'!$M$5,'Kargo Fiyatları'!$O$5,P71&gt;='Kargo Fiyatları'!$M$6,VLOOKUP(J71,'Kargo Fiyatları'!A:K,7,0)*1.2)</f>
        <v>62.003999999999998</v>
      </c>
      <c r="AF71" s="14">
        <v>8.39</v>
      </c>
      <c r="AG71" s="14">
        <f t="shared" si="25"/>
        <v>44.214999999999996</v>
      </c>
      <c r="AH71" s="21">
        <f t="shared" si="26"/>
        <v>9.2318333333333271</v>
      </c>
      <c r="AI71" s="63">
        <f t="shared" si="27"/>
        <v>1.9916666666666669</v>
      </c>
    </row>
    <row r="72" spans="1:35" x14ac:dyDescent="0.3">
      <c r="A72" s="13" t="str">
        <f t="shared" si="18"/>
        <v>BPL50007</v>
      </c>
      <c r="B72" s="36" t="s">
        <v>177</v>
      </c>
      <c r="C72" s="30" t="s">
        <v>175</v>
      </c>
      <c r="D72" s="24" t="s">
        <v>299</v>
      </c>
      <c r="E72" s="32">
        <v>17.5</v>
      </c>
      <c r="F72" s="32">
        <v>24</v>
      </c>
      <c r="G72" s="32">
        <v>17.5</v>
      </c>
      <c r="H72" s="57">
        <f t="shared" si="19"/>
        <v>2.4500000000000002</v>
      </c>
      <c r="I72" s="13" t="s">
        <v>23</v>
      </c>
      <c r="J72" s="13">
        <v>3</v>
      </c>
      <c r="K72" s="26">
        <f>VLOOKUP(B72,'FIYAT DATA'!A:C,3,)</f>
        <v>60</v>
      </c>
      <c r="L72" s="14">
        <f t="shared" si="20"/>
        <v>50</v>
      </c>
      <c r="M72" s="14">
        <f>VLOOKUP(J72,Sistem!E:J,6,0)</f>
        <v>7</v>
      </c>
      <c r="N72" s="14">
        <v>2</v>
      </c>
      <c r="O72" s="14">
        <f t="shared" si="21"/>
        <v>69</v>
      </c>
      <c r="P72" s="15">
        <v>239</v>
      </c>
      <c r="Q72" s="23"/>
      <c r="R72" s="23"/>
      <c r="S72" s="23"/>
      <c r="T72" s="23"/>
      <c r="U72" s="23"/>
      <c r="V72" s="16" cm="1">
        <f t="array" ref="V72">_xlfn.IFS(I72=VLOOKUP(I72,Sistem!$L$1:$M$21,1,0),VLOOKUP(I72,Sistem!$L$1:$M$21,2,0))</f>
        <v>0.185</v>
      </c>
      <c r="W72" s="16"/>
      <c r="X72" s="16"/>
      <c r="Y72" s="16"/>
      <c r="Z72" s="16"/>
      <c r="AA72" s="16"/>
      <c r="AB72" s="17">
        <f t="shared" si="22"/>
        <v>44.167500000000018</v>
      </c>
      <c r="AC72" s="18">
        <f t="shared" si="23"/>
        <v>0.18480125523012561</v>
      </c>
      <c r="AD72" s="19">
        <f t="shared" si="24"/>
        <v>0.64010869565217421</v>
      </c>
      <c r="AE72" s="20" cm="1">
        <f t="array" ref="AE72">_xlfn.IFS(P72&lt;='Kargo Fiyatları'!$M$4,'Kargo Fiyatları'!$O$4,P72&lt;='Kargo Fiyatları'!$M$5,'Kargo Fiyatları'!$O$5,P72&gt;='Kargo Fiyatları'!$M$6,VLOOKUP(J72,'Kargo Fiyatları'!A:K,7,0)*1.2)</f>
        <v>62.003999999999998</v>
      </c>
      <c r="AF72" s="14">
        <v>8.39</v>
      </c>
      <c r="AG72" s="14">
        <f t="shared" si="25"/>
        <v>44.214999999999996</v>
      </c>
      <c r="AH72" s="21">
        <f t="shared" si="26"/>
        <v>9.2318333333333271</v>
      </c>
      <c r="AI72" s="63">
        <f t="shared" si="27"/>
        <v>1.9916666666666669</v>
      </c>
    </row>
    <row r="73" spans="1:35" x14ac:dyDescent="0.3">
      <c r="A73" s="13" t="str">
        <f t="shared" si="18"/>
        <v>BPL50008</v>
      </c>
      <c r="B73" s="36" t="s">
        <v>178</v>
      </c>
      <c r="C73" s="30" t="s">
        <v>175</v>
      </c>
      <c r="D73" s="24" t="s">
        <v>29</v>
      </c>
      <c r="E73" s="32">
        <v>17.5</v>
      </c>
      <c r="F73" s="32">
        <v>24</v>
      </c>
      <c r="G73" s="32">
        <v>17.5</v>
      </c>
      <c r="H73" s="57">
        <f t="shared" si="19"/>
        <v>2.4500000000000002</v>
      </c>
      <c r="I73" s="13" t="s">
        <v>23</v>
      </c>
      <c r="J73" s="13">
        <v>3</v>
      </c>
      <c r="K73" s="26">
        <f>VLOOKUP(B73,'FIYAT DATA'!A:C,3,)</f>
        <v>60</v>
      </c>
      <c r="L73" s="14">
        <f t="shared" si="20"/>
        <v>50</v>
      </c>
      <c r="M73" s="14">
        <f>VLOOKUP(J73,Sistem!E:J,6,0)</f>
        <v>7</v>
      </c>
      <c r="N73" s="14">
        <v>2</v>
      </c>
      <c r="O73" s="14">
        <f t="shared" si="21"/>
        <v>69</v>
      </c>
      <c r="P73" s="15">
        <v>239</v>
      </c>
      <c r="Q73" s="23"/>
      <c r="R73" s="23"/>
      <c r="S73" s="23"/>
      <c r="T73" s="23"/>
      <c r="U73" s="23"/>
      <c r="V73" s="16" cm="1">
        <f t="array" ref="V73">_xlfn.IFS(I73=VLOOKUP(I73,Sistem!$L$1:$M$21,1,0),VLOOKUP(I73,Sistem!$L$1:$M$21,2,0))</f>
        <v>0.185</v>
      </c>
      <c r="W73" s="16"/>
      <c r="X73" s="16"/>
      <c r="Y73" s="16"/>
      <c r="Z73" s="16"/>
      <c r="AA73" s="16"/>
      <c r="AB73" s="17">
        <f t="shared" si="22"/>
        <v>44.167500000000018</v>
      </c>
      <c r="AC73" s="18">
        <f t="shared" si="23"/>
        <v>0.18480125523012561</v>
      </c>
      <c r="AD73" s="19">
        <f t="shared" si="24"/>
        <v>0.64010869565217421</v>
      </c>
      <c r="AE73" s="20" cm="1">
        <f t="array" ref="AE73">_xlfn.IFS(P73&lt;='Kargo Fiyatları'!$M$4,'Kargo Fiyatları'!$O$4,P73&lt;='Kargo Fiyatları'!$M$5,'Kargo Fiyatları'!$O$5,P73&gt;='Kargo Fiyatları'!$M$6,VLOOKUP(J73,'Kargo Fiyatları'!A:K,7,0)*1.2)</f>
        <v>62.003999999999998</v>
      </c>
      <c r="AF73" s="14">
        <v>8.39</v>
      </c>
      <c r="AG73" s="14">
        <f t="shared" si="25"/>
        <v>44.214999999999996</v>
      </c>
      <c r="AH73" s="21">
        <f t="shared" si="26"/>
        <v>9.2318333333333271</v>
      </c>
      <c r="AI73" s="63">
        <f t="shared" si="27"/>
        <v>1.9916666666666669</v>
      </c>
    </row>
    <row r="74" spans="1:35" x14ac:dyDescent="0.3">
      <c r="A74" s="13" t="str">
        <f t="shared" si="18"/>
        <v>BPL50009</v>
      </c>
      <c r="B74" s="36" t="s">
        <v>179</v>
      </c>
      <c r="C74" s="30" t="s">
        <v>175</v>
      </c>
      <c r="D74" s="24" t="s">
        <v>30</v>
      </c>
      <c r="E74" s="32">
        <v>17.5</v>
      </c>
      <c r="F74" s="32">
        <v>24</v>
      </c>
      <c r="G74" s="32">
        <v>17.5</v>
      </c>
      <c r="H74" s="57">
        <f t="shared" si="19"/>
        <v>2.4500000000000002</v>
      </c>
      <c r="I74" s="13" t="s">
        <v>23</v>
      </c>
      <c r="J74" s="13">
        <v>3</v>
      </c>
      <c r="K74" s="26">
        <f>VLOOKUP(B74,'FIYAT DATA'!A:C,3,)</f>
        <v>60</v>
      </c>
      <c r="L74" s="14">
        <f t="shared" si="20"/>
        <v>50</v>
      </c>
      <c r="M74" s="14">
        <f>VLOOKUP(J74,Sistem!E:J,6,0)</f>
        <v>7</v>
      </c>
      <c r="N74" s="14">
        <v>2</v>
      </c>
      <c r="O74" s="14">
        <f t="shared" si="21"/>
        <v>69</v>
      </c>
      <c r="P74" s="15">
        <v>239</v>
      </c>
      <c r="Q74" s="23"/>
      <c r="R74" s="23"/>
      <c r="S74" s="23"/>
      <c r="T74" s="23"/>
      <c r="U74" s="23"/>
      <c r="V74" s="16" cm="1">
        <f t="array" ref="V74">_xlfn.IFS(I74=VLOOKUP(I74,Sistem!$L$1:$M$21,1,0),VLOOKUP(I74,Sistem!$L$1:$M$21,2,0))</f>
        <v>0.185</v>
      </c>
      <c r="W74" s="16"/>
      <c r="X74" s="16"/>
      <c r="Y74" s="16"/>
      <c r="Z74" s="16"/>
      <c r="AA74" s="16"/>
      <c r="AB74" s="17">
        <f t="shared" si="22"/>
        <v>44.167500000000018</v>
      </c>
      <c r="AC74" s="18">
        <f t="shared" si="23"/>
        <v>0.18480125523012561</v>
      </c>
      <c r="AD74" s="19">
        <f t="shared" si="24"/>
        <v>0.64010869565217421</v>
      </c>
      <c r="AE74" s="20" cm="1">
        <f t="array" ref="AE74">_xlfn.IFS(P74&lt;='Kargo Fiyatları'!$M$4,'Kargo Fiyatları'!$O$4,P74&lt;='Kargo Fiyatları'!$M$5,'Kargo Fiyatları'!$O$5,P74&gt;='Kargo Fiyatları'!$M$6,VLOOKUP(J74,'Kargo Fiyatları'!A:K,7,0)*1.2)</f>
        <v>62.003999999999998</v>
      </c>
      <c r="AF74" s="14">
        <v>8.39</v>
      </c>
      <c r="AG74" s="14">
        <f t="shared" si="25"/>
        <v>44.214999999999996</v>
      </c>
      <c r="AH74" s="21">
        <f t="shared" si="26"/>
        <v>9.2318333333333271</v>
      </c>
      <c r="AI74" s="63">
        <f t="shared" si="27"/>
        <v>1.9916666666666669</v>
      </c>
    </row>
    <row r="75" spans="1:35" x14ac:dyDescent="0.3">
      <c r="A75" s="13" t="str">
        <f t="shared" si="18"/>
        <v>BPL50010</v>
      </c>
      <c r="B75" s="36" t="s">
        <v>180</v>
      </c>
      <c r="C75" s="30" t="s">
        <v>175</v>
      </c>
      <c r="D75" s="24" t="s">
        <v>300</v>
      </c>
      <c r="E75" s="32">
        <v>17.5</v>
      </c>
      <c r="F75" s="32">
        <v>24</v>
      </c>
      <c r="G75" s="32">
        <v>17.5</v>
      </c>
      <c r="H75" s="57">
        <f t="shared" si="19"/>
        <v>2.4500000000000002</v>
      </c>
      <c r="I75" s="13" t="s">
        <v>23</v>
      </c>
      <c r="J75" s="13">
        <v>3</v>
      </c>
      <c r="K75" s="26">
        <f>VLOOKUP(B75,'FIYAT DATA'!A:C,3,)</f>
        <v>60</v>
      </c>
      <c r="L75" s="14">
        <f t="shared" si="20"/>
        <v>50</v>
      </c>
      <c r="M75" s="14">
        <f>VLOOKUP(J75,Sistem!E:J,6,0)</f>
        <v>7</v>
      </c>
      <c r="N75" s="14">
        <v>2</v>
      </c>
      <c r="O75" s="14">
        <f t="shared" si="21"/>
        <v>69</v>
      </c>
      <c r="P75" s="15">
        <v>239</v>
      </c>
      <c r="Q75" s="23"/>
      <c r="R75" s="23"/>
      <c r="S75" s="23"/>
      <c r="T75" s="23"/>
      <c r="U75" s="23"/>
      <c r="V75" s="16" cm="1">
        <f t="array" ref="V75">_xlfn.IFS(I75=VLOOKUP(I75,Sistem!$L$1:$M$21,1,0),VLOOKUP(I75,Sistem!$L$1:$M$21,2,0))</f>
        <v>0.185</v>
      </c>
      <c r="W75" s="16"/>
      <c r="X75" s="16"/>
      <c r="Y75" s="16"/>
      <c r="Z75" s="16"/>
      <c r="AA75" s="16"/>
      <c r="AB75" s="17">
        <f t="shared" si="22"/>
        <v>44.167500000000018</v>
      </c>
      <c r="AC75" s="18">
        <f t="shared" si="23"/>
        <v>0.18480125523012561</v>
      </c>
      <c r="AD75" s="19">
        <f t="shared" si="24"/>
        <v>0.64010869565217421</v>
      </c>
      <c r="AE75" s="20" cm="1">
        <f t="array" ref="AE75">_xlfn.IFS(P75&lt;='Kargo Fiyatları'!$M$4,'Kargo Fiyatları'!$O$4,P75&lt;='Kargo Fiyatları'!$M$5,'Kargo Fiyatları'!$O$5,P75&gt;='Kargo Fiyatları'!$M$6,VLOOKUP(J75,'Kargo Fiyatları'!A:K,7,0)*1.2)</f>
        <v>62.003999999999998</v>
      </c>
      <c r="AF75" s="14">
        <v>8.39</v>
      </c>
      <c r="AG75" s="14">
        <f t="shared" si="25"/>
        <v>44.214999999999996</v>
      </c>
      <c r="AH75" s="21">
        <f t="shared" si="26"/>
        <v>9.2318333333333271</v>
      </c>
      <c r="AI75" s="63">
        <f t="shared" si="27"/>
        <v>1.9916666666666669</v>
      </c>
    </row>
    <row r="76" spans="1:35" x14ac:dyDescent="0.3">
      <c r="A76" s="13" t="str">
        <f t="shared" si="18"/>
        <v>BPL50011</v>
      </c>
      <c r="B76" s="36" t="s">
        <v>181</v>
      </c>
      <c r="C76" s="30" t="s">
        <v>175</v>
      </c>
      <c r="D76" s="24" t="s">
        <v>301</v>
      </c>
      <c r="E76" s="32">
        <v>17.5</v>
      </c>
      <c r="F76" s="32">
        <v>24</v>
      </c>
      <c r="G76" s="32">
        <v>17.5</v>
      </c>
      <c r="H76" s="57">
        <f t="shared" si="19"/>
        <v>2.4500000000000002</v>
      </c>
      <c r="I76" s="13" t="s">
        <v>23</v>
      </c>
      <c r="J76" s="13">
        <v>3</v>
      </c>
      <c r="K76" s="26">
        <f>VLOOKUP(B76,'FIYAT DATA'!A:C,3,)</f>
        <v>60</v>
      </c>
      <c r="L76" s="14">
        <f t="shared" si="20"/>
        <v>50</v>
      </c>
      <c r="M76" s="14">
        <f>VLOOKUP(J76,Sistem!E:J,6,0)</f>
        <v>7</v>
      </c>
      <c r="N76" s="14">
        <v>2</v>
      </c>
      <c r="O76" s="14">
        <f t="shared" si="21"/>
        <v>69</v>
      </c>
      <c r="P76" s="15">
        <v>239</v>
      </c>
      <c r="Q76" s="23"/>
      <c r="R76" s="23"/>
      <c r="S76" s="23"/>
      <c r="T76" s="23"/>
      <c r="U76" s="23"/>
      <c r="V76" s="16" cm="1">
        <f t="array" ref="V76">_xlfn.IFS(I76=VLOOKUP(I76,Sistem!$L$1:$M$21,1,0),VLOOKUP(I76,Sistem!$L$1:$M$21,2,0))</f>
        <v>0.185</v>
      </c>
      <c r="W76" s="16"/>
      <c r="X76" s="16"/>
      <c r="Y76" s="16"/>
      <c r="Z76" s="16"/>
      <c r="AA76" s="16"/>
      <c r="AB76" s="17">
        <f t="shared" si="22"/>
        <v>44.167500000000018</v>
      </c>
      <c r="AC76" s="18">
        <f t="shared" si="23"/>
        <v>0.18480125523012561</v>
      </c>
      <c r="AD76" s="19">
        <f t="shared" si="24"/>
        <v>0.64010869565217421</v>
      </c>
      <c r="AE76" s="20" cm="1">
        <f t="array" ref="AE76">_xlfn.IFS(P76&lt;='Kargo Fiyatları'!$M$4,'Kargo Fiyatları'!$O$4,P76&lt;='Kargo Fiyatları'!$M$5,'Kargo Fiyatları'!$O$5,P76&gt;='Kargo Fiyatları'!$M$6,VLOOKUP(J76,'Kargo Fiyatları'!A:K,7,0)*1.2)</f>
        <v>62.003999999999998</v>
      </c>
      <c r="AF76" s="14">
        <v>8.39</v>
      </c>
      <c r="AG76" s="14">
        <f t="shared" si="25"/>
        <v>44.214999999999996</v>
      </c>
      <c r="AH76" s="21">
        <f t="shared" si="26"/>
        <v>9.2318333333333271</v>
      </c>
      <c r="AI76" s="63">
        <f t="shared" si="27"/>
        <v>1.9916666666666669</v>
      </c>
    </row>
    <row r="77" spans="1:35" x14ac:dyDescent="0.3">
      <c r="A77" s="13" t="str">
        <f t="shared" si="18"/>
        <v>BPL50012</v>
      </c>
      <c r="B77" s="36" t="s">
        <v>182</v>
      </c>
      <c r="C77" s="30" t="s">
        <v>175</v>
      </c>
      <c r="D77" s="24" t="s">
        <v>31</v>
      </c>
      <c r="E77" s="32">
        <v>17.5</v>
      </c>
      <c r="F77" s="32">
        <v>24</v>
      </c>
      <c r="G77" s="32">
        <v>17.5</v>
      </c>
      <c r="H77" s="57">
        <f t="shared" si="19"/>
        <v>2.4500000000000002</v>
      </c>
      <c r="I77" s="13" t="s">
        <v>23</v>
      </c>
      <c r="J77" s="13">
        <v>3</v>
      </c>
      <c r="K77" s="26">
        <f>VLOOKUP(B77,'FIYAT DATA'!A:C,3,)</f>
        <v>60</v>
      </c>
      <c r="L77" s="14">
        <f t="shared" si="20"/>
        <v>50</v>
      </c>
      <c r="M77" s="14">
        <f>VLOOKUP(J77,Sistem!E:J,6,0)</f>
        <v>7</v>
      </c>
      <c r="N77" s="14">
        <v>2</v>
      </c>
      <c r="O77" s="14">
        <f t="shared" si="21"/>
        <v>69</v>
      </c>
      <c r="P77" s="15">
        <v>239</v>
      </c>
      <c r="Q77" s="23"/>
      <c r="R77" s="23"/>
      <c r="S77" s="23"/>
      <c r="T77" s="23"/>
      <c r="U77" s="23"/>
      <c r="V77" s="16" cm="1">
        <f t="array" ref="V77">_xlfn.IFS(I77=VLOOKUP(I77,Sistem!$L$1:$M$21,1,0),VLOOKUP(I77,Sistem!$L$1:$M$21,2,0))</f>
        <v>0.185</v>
      </c>
      <c r="W77" s="16"/>
      <c r="X77" s="16"/>
      <c r="Y77" s="16"/>
      <c r="Z77" s="16"/>
      <c r="AA77" s="16"/>
      <c r="AB77" s="17">
        <f t="shared" si="22"/>
        <v>44.167500000000018</v>
      </c>
      <c r="AC77" s="18">
        <f t="shared" si="23"/>
        <v>0.18480125523012561</v>
      </c>
      <c r="AD77" s="19">
        <f t="shared" si="24"/>
        <v>0.64010869565217421</v>
      </c>
      <c r="AE77" s="20" cm="1">
        <f t="array" ref="AE77">_xlfn.IFS(P77&lt;='Kargo Fiyatları'!$M$4,'Kargo Fiyatları'!$O$4,P77&lt;='Kargo Fiyatları'!$M$5,'Kargo Fiyatları'!$O$5,P77&gt;='Kargo Fiyatları'!$M$6,VLOOKUP(J77,'Kargo Fiyatları'!A:K,7,0)*1.2)</f>
        <v>62.003999999999998</v>
      </c>
      <c r="AF77" s="14">
        <v>8.39</v>
      </c>
      <c r="AG77" s="14">
        <f t="shared" si="25"/>
        <v>44.214999999999996</v>
      </c>
      <c r="AH77" s="21">
        <f t="shared" si="26"/>
        <v>9.2318333333333271</v>
      </c>
      <c r="AI77" s="63">
        <f t="shared" si="27"/>
        <v>1.9916666666666669</v>
      </c>
    </row>
    <row r="78" spans="1:35" x14ac:dyDescent="0.3">
      <c r="A78" s="13" t="str">
        <f t="shared" si="18"/>
        <v>BPL50013</v>
      </c>
      <c r="B78" s="36" t="s">
        <v>185</v>
      </c>
      <c r="C78" s="30" t="s">
        <v>184</v>
      </c>
      <c r="D78" s="24" t="s">
        <v>32</v>
      </c>
      <c r="E78" s="32">
        <v>17.5</v>
      </c>
      <c r="F78" s="24">
        <v>48</v>
      </c>
      <c r="G78" s="32">
        <v>17.5</v>
      </c>
      <c r="H78" s="57">
        <f t="shared" si="19"/>
        <v>4.9000000000000004</v>
      </c>
      <c r="I78" s="13" t="s">
        <v>23</v>
      </c>
      <c r="J78" s="13">
        <v>6</v>
      </c>
      <c r="K78" s="26">
        <f>VLOOKUP(B78,'FIYAT DATA'!A:C,3,)</f>
        <v>120</v>
      </c>
      <c r="L78" s="14">
        <f t="shared" si="20"/>
        <v>100</v>
      </c>
      <c r="M78" s="14">
        <f>VLOOKUP(J78,Sistem!E:J,6,0)</f>
        <v>5</v>
      </c>
      <c r="N78" s="14">
        <v>2</v>
      </c>
      <c r="O78" s="14">
        <f t="shared" si="21"/>
        <v>127</v>
      </c>
      <c r="P78" s="15">
        <v>399</v>
      </c>
      <c r="Q78" s="23"/>
      <c r="R78" s="23"/>
      <c r="S78" s="23"/>
      <c r="T78" s="23"/>
      <c r="U78" s="23"/>
      <c r="V78" s="16" cm="1">
        <f t="array" ref="V78">_xlfn.IFS(I78=VLOOKUP(I78,Sistem!$L$1:$M$21,1,0),VLOOKUP(I78,Sistem!$L$1:$M$21,2,0))</f>
        <v>0.185</v>
      </c>
      <c r="W78" s="16"/>
      <c r="X78" s="16"/>
      <c r="Y78" s="16"/>
      <c r="Z78" s="16"/>
      <c r="AA78" s="16"/>
      <c r="AB78" s="17">
        <f t="shared" si="22"/>
        <v>63.147499999999965</v>
      </c>
      <c r="AC78" s="18">
        <f t="shared" si="23"/>
        <v>0.15826441102756883</v>
      </c>
      <c r="AD78" s="19">
        <f t="shared" si="24"/>
        <v>0.49722440944881863</v>
      </c>
      <c r="AE78" s="20" cm="1">
        <f t="array" ref="AE78">_xlfn.IFS(P78&lt;='Kargo Fiyatları'!$M$4,'Kargo Fiyatları'!$O$4,P78&lt;='Kargo Fiyatları'!$M$5,'Kargo Fiyatları'!$O$5,P78&gt;='Kargo Fiyatları'!$M$6,VLOOKUP(J78,'Kargo Fiyatları'!A:K,7,0)*1.2)</f>
        <v>110.02799999999999</v>
      </c>
      <c r="AF78" s="14">
        <v>8.39</v>
      </c>
      <c r="AG78" s="14">
        <f t="shared" si="25"/>
        <v>73.814999999999998</v>
      </c>
      <c r="AH78" s="21">
        <f t="shared" si="26"/>
        <v>13.294500000000028</v>
      </c>
      <c r="AI78" s="63">
        <f t="shared" si="27"/>
        <v>3.3250000000000002</v>
      </c>
    </row>
    <row r="79" spans="1:35" x14ac:dyDescent="0.3">
      <c r="A79" s="13" t="str">
        <f t="shared" si="18"/>
        <v>BPL50051</v>
      </c>
      <c r="B79" s="36" t="s">
        <v>266</v>
      </c>
      <c r="C79" s="44" t="s">
        <v>349</v>
      </c>
      <c r="D79" s="25" t="s">
        <v>370</v>
      </c>
      <c r="E79" s="25"/>
      <c r="F79" s="25"/>
      <c r="G79" s="25"/>
      <c r="H79" s="57">
        <f t="shared" si="19"/>
        <v>0</v>
      </c>
      <c r="I79" s="13" t="s">
        <v>23</v>
      </c>
      <c r="J79" s="13">
        <v>1</v>
      </c>
      <c r="K79" s="26">
        <f>VLOOKUP(B79,'FIYAT DATA'!A:C,3,)</f>
        <v>24</v>
      </c>
      <c r="L79" s="14">
        <f t="shared" si="20"/>
        <v>20</v>
      </c>
      <c r="M79" s="14">
        <v>5</v>
      </c>
      <c r="N79" s="14">
        <v>2</v>
      </c>
      <c r="O79" s="14">
        <f t="shared" si="21"/>
        <v>31</v>
      </c>
      <c r="P79" s="15">
        <v>124.9</v>
      </c>
      <c r="Q79" s="23"/>
      <c r="R79" s="23"/>
      <c r="S79" s="23"/>
      <c r="T79" s="23"/>
      <c r="U79" s="23"/>
      <c r="V79" s="16" cm="1">
        <f t="array" ref="V79">_xlfn.IFS(I79=VLOOKUP(I79,Sistem!$L$1:$M$21,1,0),VLOOKUP(I79,Sistem!$L$1:$M$21,2,0))</f>
        <v>0.185</v>
      </c>
      <c r="W79" s="16"/>
      <c r="X79" s="16"/>
      <c r="Y79" s="16"/>
      <c r="Z79" s="16"/>
      <c r="AA79" s="16"/>
      <c r="AB79" s="17">
        <f t="shared" si="22"/>
        <v>23.882083333333341</v>
      </c>
      <c r="AC79" s="18">
        <f t="shared" si="23"/>
        <v>0.19120963437416605</v>
      </c>
      <c r="AD79" s="19">
        <f t="shared" si="24"/>
        <v>0.77038978494623678</v>
      </c>
      <c r="AE79" s="20" cm="1">
        <f t="array" ref="AE79">_xlfn.IFS(P79&lt;='Kargo Fiyatları'!$M$4,'Kargo Fiyatları'!$O$4,P79&lt;='Kargo Fiyatları'!$M$5,'Kargo Fiyatları'!$O$5,P79&gt;='Kargo Fiyatları'!$M$6,VLOOKUP(J79,'Kargo Fiyatları'!A:K,7,0)*1.2)</f>
        <v>32.495999999999995</v>
      </c>
      <c r="AF79" s="14">
        <v>8.39</v>
      </c>
      <c r="AG79" s="14">
        <f t="shared" si="25"/>
        <v>23.1065</v>
      </c>
      <c r="AH79" s="21">
        <f t="shared" si="26"/>
        <v>4.9845833333333331</v>
      </c>
      <c r="AI79" s="63">
        <f t="shared" si="27"/>
        <v>1.0408333333333335</v>
      </c>
    </row>
    <row r="80" spans="1:35" x14ac:dyDescent="0.3">
      <c r="A80" s="13" t="str">
        <f t="shared" si="18"/>
        <v>BPL50052</v>
      </c>
      <c r="B80" s="36" t="s">
        <v>267</v>
      </c>
      <c r="C80" s="44" t="s">
        <v>346</v>
      </c>
      <c r="D80" s="25" t="s">
        <v>371</v>
      </c>
      <c r="E80" s="25"/>
      <c r="F80" s="25"/>
      <c r="G80" s="25"/>
      <c r="H80" s="57">
        <f t="shared" si="19"/>
        <v>0</v>
      </c>
      <c r="I80" s="13" t="s">
        <v>23</v>
      </c>
      <c r="J80" s="13">
        <v>1</v>
      </c>
      <c r="K80" s="26">
        <f>VLOOKUP(B80,'FIYAT DATA'!A:C,3,)</f>
        <v>36</v>
      </c>
      <c r="L80" s="14">
        <f t="shared" si="20"/>
        <v>30</v>
      </c>
      <c r="M80" s="14">
        <v>5</v>
      </c>
      <c r="N80" s="14">
        <v>2</v>
      </c>
      <c r="O80" s="14">
        <f t="shared" si="21"/>
        <v>43</v>
      </c>
      <c r="P80" s="15">
        <v>149.9</v>
      </c>
      <c r="Q80" s="23"/>
      <c r="R80" s="23"/>
      <c r="S80" s="23"/>
      <c r="T80" s="23"/>
      <c r="U80" s="23"/>
      <c r="V80" s="16" cm="1">
        <f t="array" ref="V80">_xlfn.IFS(I80=VLOOKUP(I80,Sistem!$L$1:$M$21,1,0),VLOOKUP(I80,Sistem!$L$1:$M$21,2,0))</f>
        <v>0.185</v>
      </c>
      <c r="W80" s="16"/>
      <c r="X80" s="16"/>
      <c r="Y80" s="16"/>
      <c r="Z80" s="16"/>
      <c r="AA80" s="16"/>
      <c r="AB80" s="17">
        <f t="shared" si="22"/>
        <v>30.65291666666667</v>
      </c>
      <c r="AC80" s="18">
        <f t="shared" si="23"/>
        <v>0.20448910384700913</v>
      </c>
      <c r="AD80" s="19">
        <f t="shared" si="24"/>
        <v>0.71285852713178299</v>
      </c>
      <c r="AE80" s="20" cm="1">
        <f t="array" ref="AE80">_xlfn.IFS(P80&lt;='Kargo Fiyatları'!$M$4,'Kargo Fiyatları'!$O$4,P80&lt;='Kargo Fiyatları'!$M$5,'Kargo Fiyatları'!$O$5,P80&gt;='Kargo Fiyatları'!$M$6,VLOOKUP(J80,'Kargo Fiyatları'!A:K,7,0)*1.2)</f>
        <v>32.495999999999995</v>
      </c>
      <c r="AF80" s="14">
        <v>8.39</v>
      </c>
      <c r="AG80" s="14">
        <f t="shared" si="25"/>
        <v>27.7315</v>
      </c>
      <c r="AH80" s="21">
        <f t="shared" si="26"/>
        <v>6.380416666666676</v>
      </c>
      <c r="AI80" s="63">
        <f t="shared" si="27"/>
        <v>1.2491666666666668</v>
      </c>
    </row>
    <row r="81" spans="1:35" x14ac:dyDescent="0.3">
      <c r="A81" s="13" t="str">
        <f t="shared" si="18"/>
        <v>BPL50053</v>
      </c>
      <c r="B81" s="36" t="s">
        <v>268</v>
      </c>
      <c r="C81" s="44" t="s">
        <v>347</v>
      </c>
      <c r="D81" s="64" t="s">
        <v>372</v>
      </c>
      <c r="E81" s="25"/>
      <c r="F81" s="25"/>
      <c r="G81" s="25"/>
      <c r="H81" s="57">
        <f t="shared" si="19"/>
        <v>0</v>
      </c>
      <c r="I81" s="13" t="s">
        <v>23</v>
      </c>
      <c r="J81" s="13">
        <v>1</v>
      </c>
      <c r="K81" s="26">
        <f>VLOOKUP(B81,'FIYAT DATA'!A:C,3,)</f>
        <v>54</v>
      </c>
      <c r="L81" s="14">
        <f t="shared" si="20"/>
        <v>45</v>
      </c>
      <c r="M81" s="14">
        <v>5</v>
      </c>
      <c r="N81" s="14">
        <v>2</v>
      </c>
      <c r="O81" s="14">
        <f t="shared" si="21"/>
        <v>61</v>
      </c>
      <c r="P81" s="51">
        <v>124.9</v>
      </c>
      <c r="Q81" s="23"/>
      <c r="R81" s="23"/>
      <c r="S81" s="23"/>
      <c r="T81" s="23"/>
      <c r="U81" s="23"/>
      <c r="V81" s="16" cm="1">
        <f t="array" ref="V81">_xlfn.IFS(I81=VLOOKUP(I81,Sistem!$L$1:$M$21,1,0),VLOOKUP(I81,Sistem!$L$1:$M$21,2,0))</f>
        <v>0.185</v>
      </c>
      <c r="W81" s="16"/>
      <c r="X81" s="16"/>
      <c r="Y81" s="16"/>
      <c r="Z81" s="16"/>
      <c r="AA81" s="16"/>
      <c r="AB81" s="17">
        <f t="shared" si="22"/>
        <v>-1.1179166666666571</v>
      </c>
      <c r="AC81" s="18">
        <f t="shared" si="23"/>
        <v>-8.9504937283159097E-3</v>
      </c>
      <c r="AD81" s="19">
        <f t="shared" si="24"/>
        <v>-1.832650273224028E-2</v>
      </c>
      <c r="AE81" s="20" cm="1">
        <f t="array" ref="AE81">_xlfn.IFS(P81&lt;='Kargo Fiyatları'!$M$4,'Kargo Fiyatları'!$O$4,P81&lt;='Kargo Fiyatları'!$M$5,'Kargo Fiyatları'!$O$5,P81&gt;='Kargo Fiyatları'!$M$6,VLOOKUP(J81,'Kargo Fiyatları'!A:K,7,0)*1.2)</f>
        <v>32.495999999999995</v>
      </c>
      <c r="AF81" s="14">
        <v>8.39</v>
      </c>
      <c r="AG81" s="14">
        <f t="shared" si="25"/>
        <v>23.1065</v>
      </c>
      <c r="AH81" s="21">
        <f t="shared" si="26"/>
        <v>-1.5416666666666856E-2</v>
      </c>
      <c r="AI81" s="63">
        <f t="shared" si="27"/>
        <v>1.0408333333333335</v>
      </c>
    </row>
    <row r="82" spans="1:35" x14ac:dyDescent="0.3">
      <c r="A82" s="13" t="str">
        <f t="shared" si="18"/>
        <v>BPL50054</v>
      </c>
      <c r="B82" s="36" t="s">
        <v>269</v>
      </c>
      <c r="C82" s="44" t="s">
        <v>348</v>
      </c>
      <c r="D82" s="25" t="s">
        <v>373</v>
      </c>
      <c r="E82" s="25"/>
      <c r="F82" s="25"/>
      <c r="G82" s="25"/>
      <c r="H82" s="57">
        <f t="shared" si="19"/>
        <v>0</v>
      </c>
      <c r="I82" s="13" t="s">
        <v>23</v>
      </c>
      <c r="J82" s="13">
        <v>2</v>
      </c>
      <c r="K82" s="26">
        <f>VLOOKUP(B82,'FIYAT DATA'!A:C,3,)</f>
        <v>108</v>
      </c>
      <c r="L82" s="14">
        <f t="shared" si="20"/>
        <v>90</v>
      </c>
      <c r="M82" s="14">
        <v>5</v>
      </c>
      <c r="N82" s="14">
        <v>2</v>
      </c>
      <c r="O82" s="14">
        <f t="shared" si="21"/>
        <v>115</v>
      </c>
      <c r="P82" s="15">
        <v>349.9</v>
      </c>
      <c r="Q82" s="23"/>
      <c r="R82" s="23"/>
      <c r="S82" s="23"/>
      <c r="T82" s="23"/>
      <c r="U82" s="23"/>
      <c r="V82" s="16" cm="1">
        <f t="array" ref="V82">_xlfn.IFS(I82=VLOOKUP(I82,Sistem!$L$1:$M$21,1,0),VLOOKUP(I82,Sistem!$L$1:$M$21,2,0))</f>
        <v>0.185</v>
      </c>
      <c r="W82" s="16"/>
      <c r="X82" s="16"/>
      <c r="Y82" s="16"/>
      <c r="Z82" s="16"/>
      <c r="AA82" s="16"/>
      <c r="AB82" s="17">
        <f t="shared" si="22"/>
        <v>69.049583333333288</v>
      </c>
      <c r="AC82" s="18">
        <f t="shared" si="23"/>
        <v>0.19734090692578821</v>
      </c>
      <c r="AD82" s="19">
        <f t="shared" si="24"/>
        <v>0.60043115942028946</v>
      </c>
      <c r="AE82" s="20" cm="1">
        <f t="array" ref="AE82">_xlfn.IFS(P82&lt;='Kargo Fiyatları'!$M$4,'Kargo Fiyatları'!$O$4,P82&lt;='Kargo Fiyatları'!$M$5,'Kargo Fiyatları'!$O$5,P82&gt;='Kargo Fiyatları'!$M$6,VLOOKUP(J82,'Kargo Fiyatları'!A:K,7,0)*1.2)</f>
        <v>75.42</v>
      </c>
      <c r="AF82" s="14">
        <v>8.39</v>
      </c>
      <c r="AG82" s="14">
        <f t="shared" si="25"/>
        <v>64.731499999999997</v>
      </c>
      <c r="AH82" s="21">
        <f t="shared" si="26"/>
        <v>14.393083333333351</v>
      </c>
      <c r="AI82" s="63">
        <f t="shared" si="27"/>
        <v>2.9158333333333331</v>
      </c>
    </row>
    <row r="83" spans="1:35" x14ac:dyDescent="0.3">
      <c r="A83" s="13" t="str">
        <f t="shared" si="18"/>
        <v>BPL50055</v>
      </c>
      <c r="B83" s="36" t="s">
        <v>310</v>
      </c>
      <c r="C83" s="44" t="s">
        <v>350</v>
      </c>
      <c r="D83" s="25" t="s">
        <v>374</v>
      </c>
      <c r="E83" s="25">
        <v>8.5</v>
      </c>
      <c r="F83" s="25">
        <v>8.5</v>
      </c>
      <c r="G83" s="25">
        <v>26</v>
      </c>
      <c r="H83" s="57">
        <f t="shared" si="19"/>
        <v>0.62616666666666665</v>
      </c>
      <c r="I83" s="13" t="s">
        <v>23</v>
      </c>
      <c r="J83" s="13">
        <v>1</v>
      </c>
      <c r="K83" s="26">
        <f>VLOOKUP(B83,'FIYAT DATA'!A:C,3,)</f>
        <v>40</v>
      </c>
      <c r="L83" s="14">
        <f t="shared" si="20"/>
        <v>33.333333333333336</v>
      </c>
      <c r="M83" s="14">
        <v>7</v>
      </c>
      <c r="N83" s="14">
        <v>2</v>
      </c>
      <c r="O83" s="14">
        <f t="shared" si="21"/>
        <v>49</v>
      </c>
      <c r="P83" s="15">
        <v>209.9</v>
      </c>
      <c r="Q83" s="23"/>
      <c r="R83" s="23"/>
      <c r="S83" s="23"/>
      <c r="T83" s="23"/>
      <c r="U83" s="23"/>
      <c r="V83" s="16" cm="1">
        <f t="array" ref="V83">_xlfn.IFS(I83=VLOOKUP(I83,Sistem!$L$1:$M$21,1,0),VLOOKUP(I83,Sistem!$L$1:$M$21,2,0))</f>
        <v>0.185</v>
      </c>
      <c r="W83" s="16"/>
      <c r="X83" s="16"/>
      <c r="Y83" s="16"/>
      <c r="Z83" s="16"/>
      <c r="AA83" s="16"/>
      <c r="AB83" s="17">
        <f t="shared" si="22"/>
        <v>41.312916666666688</v>
      </c>
      <c r="AC83" s="18">
        <f t="shared" si="23"/>
        <v>0.19682189931713523</v>
      </c>
      <c r="AD83" s="19">
        <f t="shared" si="24"/>
        <v>0.84312074829932016</v>
      </c>
      <c r="AE83" s="20" cm="1">
        <f t="array" ref="AE83">_xlfn.IFS(P83&lt;='Kargo Fiyatları'!$M$4,'Kargo Fiyatları'!$O$4,P83&lt;='Kargo Fiyatları'!$M$5,'Kargo Fiyatları'!$O$5,P83&gt;='Kargo Fiyatları'!$M$6,VLOOKUP(J83,'Kargo Fiyatları'!A:K,7,0)*1.2)</f>
        <v>62.003999999999998</v>
      </c>
      <c r="AF83" s="14">
        <v>8.39</v>
      </c>
      <c r="AG83" s="14">
        <f t="shared" si="25"/>
        <v>38.831499999999998</v>
      </c>
      <c r="AH83" s="21">
        <f t="shared" si="26"/>
        <v>8.6124166666666611</v>
      </c>
      <c r="AI83" s="63">
        <f t="shared" si="27"/>
        <v>1.749166666666667</v>
      </c>
    </row>
    <row r="84" spans="1:35" x14ac:dyDescent="0.3">
      <c r="A84" s="13" t="str">
        <f t="shared" si="18"/>
        <v>BPL50056</v>
      </c>
      <c r="B84" s="36" t="s">
        <v>311</v>
      </c>
      <c r="C84" s="44" t="s">
        <v>351</v>
      </c>
      <c r="D84" s="25" t="s">
        <v>375</v>
      </c>
      <c r="E84" s="25">
        <v>8.5</v>
      </c>
      <c r="F84" s="25">
        <v>16</v>
      </c>
      <c r="G84" s="25">
        <v>28</v>
      </c>
      <c r="H84" s="57">
        <f t="shared" si="19"/>
        <v>1.2693333333333334</v>
      </c>
      <c r="I84" s="13" t="s">
        <v>23</v>
      </c>
      <c r="J84" s="13">
        <v>2</v>
      </c>
      <c r="K84" s="26">
        <f>VLOOKUP(B84,'FIYAT DATA'!A:C,3,)</f>
        <v>60</v>
      </c>
      <c r="L84" s="14">
        <f t="shared" si="20"/>
        <v>50</v>
      </c>
      <c r="M84" s="14">
        <v>7</v>
      </c>
      <c r="N84" s="14">
        <v>2</v>
      </c>
      <c r="O84" s="14">
        <f t="shared" si="21"/>
        <v>69</v>
      </c>
      <c r="P84" s="15">
        <v>249.9</v>
      </c>
      <c r="Q84" s="23"/>
      <c r="R84" s="23"/>
      <c r="S84" s="23"/>
      <c r="T84" s="23"/>
      <c r="U84" s="23"/>
      <c r="V84" s="16" cm="1">
        <f t="array" ref="V84">_xlfn.IFS(I84=VLOOKUP(I84,Sistem!$L$1:$M$21,1,0),VLOOKUP(I84,Sistem!$L$1:$M$21,2,0))</f>
        <v>0.185</v>
      </c>
      <c r="W84" s="16"/>
      <c r="X84" s="16"/>
      <c r="Y84" s="16"/>
      <c r="Z84" s="16"/>
      <c r="AA84" s="16"/>
      <c r="AB84" s="17">
        <f t="shared" si="22"/>
        <v>51.479583333333331</v>
      </c>
      <c r="AC84" s="18">
        <f t="shared" si="23"/>
        <v>0.20600073362678403</v>
      </c>
      <c r="AD84" s="19">
        <f t="shared" si="24"/>
        <v>0.74608091787439612</v>
      </c>
      <c r="AE84" s="20" cm="1">
        <f t="array" ref="AE84">_xlfn.IFS(P84&lt;='Kargo Fiyatları'!$M$4,'Kargo Fiyatları'!$O$4,P84&lt;='Kargo Fiyatları'!$M$5,'Kargo Fiyatları'!$O$5,P84&gt;='Kargo Fiyatları'!$M$6,VLOOKUP(J84,'Kargo Fiyatları'!A:K,7,0)*1.2)</f>
        <v>62.003999999999998</v>
      </c>
      <c r="AF84" s="14">
        <v>8.39</v>
      </c>
      <c r="AG84" s="14">
        <f t="shared" si="25"/>
        <v>46.231500000000004</v>
      </c>
      <c r="AH84" s="21">
        <f t="shared" si="26"/>
        <v>10.712416666666684</v>
      </c>
      <c r="AI84" s="63">
        <f t="shared" si="27"/>
        <v>2.0825</v>
      </c>
    </row>
    <row r="85" spans="1:35" x14ac:dyDescent="0.3">
      <c r="A85" s="13" t="str">
        <f t="shared" si="18"/>
        <v>BPL50057</v>
      </c>
      <c r="B85" s="36" t="s">
        <v>312</v>
      </c>
      <c r="C85" s="44" t="s">
        <v>352</v>
      </c>
      <c r="D85" s="64" t="s">
        <v>376</v>
      </c>
      <c r="E85" s="25">
        <v>8.5</v>
      </c>
      <c r="F85" s="25">
        <v>31</v>
      </c>
      <c r="G85" s="25">
        <v>26</v>
      </c>
      <c r="H85" s="57">
        <f t="shared" si="19"/>
        <v>2.2836666666666665</v>
      </c>
      <c r="I85" s="13" t="s">
        <v>23</v>
      </c>
      <c r="J85" s="13">
        <v>3</v>
      </c>
      <c r="K85" s="26">
        <f>VLOOKUP(B85,'FIYAT DATA'!A:C,3,)</f>
        <v>90</v>
      </c>
      <c r="L85" s="14">
        <f t="shared" si="20"/>
        <v>75</v>
      </c>
      <c r="M85" s="14">
        <v>7</v>
      </c>
      <c r="N85" s="14">
        <v>2</v>
      </c>
      <c r="O85" s="14">
        <f t="shared" si="21"/>
        <v>99</v>
      </c>
      <c r="P85" s="15">
        <v>339.9</v>
      </c>
      <c r="Q85" s="23"/>
      <c r="R85" s="23"/>
      <c r="S85" s="23"/>
      <c r="T85" s="23"/>
      <c r="U85" s="23"/>
      <c r="V85" s="16" cm="1">
        <f t="array" ref="V85">_xlfn.IFS(I85=VLOOKUP(I85,Sistem!$L$1:$M$21,1,0),VLOOKUP(I85,Sistem!$L$1:$M$21,2,0))</f>
        <v>0.185</v>
      </c>
      <c r="W85" s="16"/>
      <c r="X85" s="16"/>
      <c r="Y85" s="16"/>
      <c r="Z85" s="16"/>
      <c r="AA85" s="16"/>
      <c r="AB85" s="17">
        <f t="shared" si="22"/>
        <v>67.324583333333365</v>
      </c>
      <c r="AC85" s="18">
        <f t="shared" si="23"/>
        <v>0.19807173678532913</v>
      </c>
      <c r="AD85" s="19">
        <f t="shared" si="24"/>
        <v>0.68004629629629665</v>
      </c>
      <c r="AE85" s="20" cm="1">
        <f t="array" ref="AE85">_xlfn.IFS(P85&lt;='Kargo Fiyatları'!$M$4,'Kargo Fiyatları'!$O$4,P85&lt;='Kargo Fiyatları'!$M$5,'Kargo Fiyatları'!$O$5,P85&gt;='Kargo Fiyatları'!$M$6,VLOOKUP(J85,'Kargo Fiyatları'!A:K,7,0)*1.2)</f>
        <v>85.44</v>
      </c>
      <c r="AF85" s="14">
        <v>8.39</v>
      </c>
      <c r="AG85" s="14">
        <f t="shared" si="25"/>
        <v>62.881499999999996</v>
      </c>
      <c r="AH85" s="21">
        <f t="shared" si="26"/>
        <v>14.031416666666644</v>
      </c>
      <c r="AI85" s="63">
        <f t="shared" si="27"/>
        <v>2.8325</v>
      </c>
    </row>
    <row r="86" spans="1:35" x14ac:dyDescent="0.3">
      <c r="A86" s="13" t="str">
        <f t="shared" si="18"/>
        <v>BPL50058</v>
      </c>
      <c r="B86" s="36" t="s">
        <v>313</v>
      </c>
      <c r="C86" s="44" t="s">
        <v>353</v>
      </c>
      <c r="D86" s="25" t="s">
        <v>377</v>
      </c>
      <c r="E86" s="25">
        <v>16</v>
      </c>
      <c r="F86" s="25">
        <v>31</v>
      </c>
      <c r="G86" s="25">
        <v>25</v>
      </c>
      <c r="H86" s="57">
        <f t="shared" si="19"/>
        <v>4.1333333333333337</v>
      </c>
      <c r="I86" s="13" t="s">
        <v>23</v>
      </c>
      <c r="J86" s="13">
        <v>5</v>
      </c>
      <c r="K86" s="26">
        <f>VLOOKUP(B86,'FIYAT DATA'!A:C,3,)</f>
        <v>180</v>
      </c>
      <c r="L86" s="14">
        <f t="shared" si="20"/>
        <v>150</v>
      </c>
      <c r="M86" s="14">
        <v>7</v>
      </c>
      <c r="N86" s="14">
        <v>2</v>
      </c>
      <c r="O86" s="14">
        <f t="shared" si="21"/>
        <v>189</v>
      </c>
      <c r="P86" s="15">
        <v>529.9</v>
      </c>
      <c r="Q86" s="23"/>
      <c r="R86" s="23"/>
      <c r="S86" s="23"/>
      <c r="T86" s="23"/>
      <c r="U86" s="23"/>
      <c r="V86" s="16" cm="1">
        <f t="array" ref="V86">_xlfn.IFS(I86=VLOOKUP(I86,Sistem!$L$1:$M$21,1,0),VLOOKUP(I86,Sistem!$L$1:$M$21,2,0))</f>
        <v>0.185</v>
      </c>
      <c r="W86" s="16"/>
      <c r="X86" s="16"/>
      <c r="Y86" s="16"/>
      <c r="Z86" s="16"/>
      <c r="AA86" s="16"/>
      <c r="AB86" s="17">
        <f t="shared" si="22"/>
        <v>109.90291666666663</v>
      </c>
      <c r="AC86" s="18">
        <f t="shared" si="23"/>
        <v>0.20740312637604572</v>
      </c>
      <c r="AD86" s="19">
        <f t="shared" si="24"/>
        <v>0.58149691358024669</v>
      </c>
      <c r="AE86" s="20" cm="1">
        <f t="array" ref="AE86">_xlfn.IFS(P86&lt;='Kargo Fiyatları'!$M$4,'Kargo Fiyatları'!$O$4,P86&lt;='Kargo Fiyatları'!$M$5,'Kargo Fiyatları'!$O$5,P86&gt;='Kargo Fiyatları'!$M$6,VLOOKUP(J86,'Kargo Fiyatları'!A:K,7,0)*1.2)</f>
        <v>97.295999999999992</v>
      </c>
      <c r="AF86" s="14">
        <v>8.39</v>
      </c>
      <c r="AG86" s="14">
        <f t="shared" si="25"/>
        <v>98.031499999999994</v>
      </c>
      <c r="AH86" s="21">
        <f t="shared" si="26"/>
        <v>22.863750000000039</v>
      </c>
      <c r="AI86" s="63">
        <f t="shared" si="27"/>
        <v>4.4158333333333335</v>
      </c>
    </row>
    <row r="87" spans="1:35" x14ac:dyDescent="0.3">
      <c r="A87" s="13" t="str">
        <f t="shared" si="18"/>
        <v>BPL50059</v>
      </c>
      <c r="B87" s="36" t="s">
        <v>315</v>
      </c>
      <c r="C87" s="44" t="s">
        <v>354</v>
      </c>
      <c r="D87" s="25" t="s">
        <v>378</v>
      </c>
      <c r="E87" s="25"/>
      <c r="F87" s="25"/>
      <c r="G87" s="25"/>
      <c r="H87" s="57">
        <f t="shared" si="19"/>
        <v>0</v>
      </c>
      <c r="I87" s="13" t="s">
        <v>23</v>
      </c>
      <c r="J87" s="13">
        <v>2</v>
      </c>
      <c r="K87" s="26">
        <f>VLOOKUP(B87,'FIYAT DATA'!A:C,3,)</f>
        <v>37</v>
      </c>
      <c r="L87" s="14">
        <f t="shared" si="20"/>
        <v>30.833333333333336</v>
      </c>
      <c r="M87" s="14">
        <v>6</v>
      </c>
      <c r="N87" s="14">
        <v>2</v>
      </c>
      <c r="O87" s="14">
        <f t="shared" si="21"/>
        <v>45</v>
      </c>
      <c r="P87" s="15">
        <v>149.9</v>
      </c>
      <c r="Q87" s="23"/>
      <c r="R87" s="23"/>
      <c r="S87" s="23"/>
      <c r="T87" s="23"/>
      <c r="U87" s="23"/>
      <c r="V87" s="16" cm="1">
        <f t="array" ref="V87">_xlfn.IFS(I87=VLOOKUP(I87,Sistem!$L$1:$M$21,1,0),VLOOKUP(I87,Sistem!$L$1:$M$21,2,0))</f>
        <v>0.185</v>
      </c>
      <c r="W87" s="16"/>
      <c r="X87" s="16"/>
      <c r="Y87" s="16"/>
      <c r="Z87" s="16"/>
      <c r="AA87" s="16"/>
      <c r="AB87" s="17">
        <f t="shared" si="22"/>
        <v>28.986250000000013</v>
      </c>
      <c r="AC87" s="18">
        <f t="shared" si="23"/>
        <v>0.1933705803869247</v>
      </c>
      <c r="AD87" s="19">
        <f t="shared" si="24"/>
        <v>0.64413888888888915</v>
      </c>
      <c r="AE87" s="20" cm="1">
        <f t="array" ref="AE87">_xlfn.IFS(P87&lt;='Kargo Fiyatları'!$M$4,'Kargo Fiyatları'!$O$4,P87&lt;='Kargo Fiyatları'!$M$5,'Kargo Fiyatları'!$O$5,P87&gt;='Kargo Fiyatları'!$M$6,VLOOKUP(J87,'Kargo Fiyatları'!A:K,7,0)*1.2)</f>
        <v>32.495999999999995</v>
      </c>
      <c r="AF87" s="14">
        <v>8.39</v>
      </c>
      <c r="AG87" s="14">
        <f t="shared" si="25"/>
        <v>27.7315</v>
      </c>
      <c r="AH87" s="21">
        <f t="shared" si="26"/>
        <v>6.0470833333333331</v>
      </c>
      <c r="AI87" s="63">
        <f t="shared" si="27"/>
        <v>1.2491666666666668</v>
      </c>
    </row>
    <row r="88" spans="1:35" x14ac:dyDescent="0.3">
      <c r="A88" s="13" t="str">
        <f t="shared" si="18"/>
        <v>BPL50060</v>
      </c>
      <c r="B88" s="36" t="s">
        <v>317</v>
      </c>
      <c r="C88" s="44" t="s">
        <v>355</v>
      </c>
      <c r="D88" s="25" t="s">
        <v>379</v>
      </c>
      <c r="E88" s="25">
        <v>16</v>
      </c>
      <c r="F88" s="25">
        <v>31</v>
      </c>
      <c r="G88" s="25">
        <v>9</v>
      </c>
      <c r="H88" s="57">
        <f t="shared" si="19"/>
        <v>1.488</v>
      </c>
      <c r="I88" s="13" t="s">
        <v>23</v>
      </c>
      <c r="J88" s="13">
        <v>2</v>
      </c>
      <c r="K88" s="26">
        <f>VLOOKUP(B88,'FIYAT DATA'!A:C,3,)</f>
        <v>50</v>
      </c>
      <c r="L88" s="14">
        <f t="shared" si="20"/>
        <v>41.666666666666671</v>
      </c>
      <c r="M88" s="14">
        <v>6</v>
      </c>
      <c r="N88" s="14">
        <v>2</v>
      </c>
      <c r="O88" s="14">
        <f t="shared" si="21"/>
        <v>58.000000000000007</v>
      </c>
      <c r="P88" s="15">
        <v>173</v>
      </c>
      <c r="Q88" s="23"/>
      <c r="R88" s="23"/>
      <c r="S88" s="23"/>
      <c r="T88" s="23"/>
      <c r="U88" s="23"/>
      <c r="V88" s="16" cm="1">
        <f t="array" ref="V88">_xlfn.IFS(I88=VLOOKUP(I88,Sistem!$L$1:$M$21,1,0),VLOOKUP(I88,Sistem!$L$1:$M$21,2,0))</f>
        <v>0.185</v>
      </c>
      <c r="W88" s="16"/>
      <c r="X88" s="16"/>
      <c r="Y88" s="16"/>
      <c r="Z88" s="16"/>
      <c r="AA88" s="16"/>
      <c r="AB88" s="17">
        <f t="shared" si="22"/>
        <v>9.0591666666666661</v>
      </c>
      <c r="AC88" s="18">
        <f t="shared" si="23"/>
        <v>5.2365125240847785E-2</v>
      </c>
      <c r="AD88" s="19">
        <f t="shared" si="24"/>
        <v>0.15619252873563216</v>
      </c>
      <c r="AE88" s="20" cm="1">
        <f t="array" ref="AE88">_xlfn.IFS(P88&lt;='Kargo Fiyatları'!$M$4,'Kargo Fiyatları'!$O$4,P88&lt;='Kargo Fiyatları'!$M$5,'Kargo Fiyatları'!$O$5,P88&gt;='Kargo Fiyatları'!$M$6,VLOOKUP(J88,'Kargo Fiyatları'!A:K,7,0)*1.2)</f>
        <v>62.003999999999998</v>
      </c>
      <c r="AF88" s="14">
        <v>8.39</v>
      </c>
      <c r="AG88" s="14">
        <f t="shared" si="25"/>
        <v>32.005000000000003</v>
      </c>
      <c r="AH88" s="21">
        <f t="shared" si="26"/>
        <v>2.1001666666666665</v>
      </c>
      <c r="AI88" s="63">
        <f t="shared" si="27"/>
        <v>1.4416666666666669</v>
      </c>
    </row>
    <row r="89" spans="1:35" x14ac:dyDescent="0.3">
      <c r="A89" s="13" t="str">
        <f t="shared" si="18"/>
        <v>BPL50061</v>
      </c>
      <c r="B89" s="36" t="s">
        <v>319</v>
      </c>
      <c r="C89" s="44" t="s">
        <v>356</v>
      </c>
      <c r="D89" s="25" t="s">
        <v>380</v>
      </c>
      <c r="E89" s="25"/>
      <c r="F89" s="25"/>
      <c r="G89" s="25"/>
      <c r="H89" s="57">
        <f t="shared" si="19"/>
        <v>0</v>
      </c>
      <c r="I89" s="13" t="s">
        <v>23</v>
      </c>
      <c r="J89" s="13">
        <v>2</v>
      </c>
      <c r="K89" s="26">
        <f>VLOOKUP(B89,'FIYAT DATA'!A:C,3,)</f>
        <v>52</v>
      </c>
      <c r="L89" s="14">
        <f t="shared" si="20"/>
        <v>43.333333333333336</v>
      </c>
      <c r="M89" s="14">
        <v>6</v>
      </c>
      <c r="N89" s="14">
        <v>2</v>
      </c>
      <c r="O89" s="14">
        <f t="shared" si="21"/>
        <v>60</v>
      </c>
      <c r="P89" s="15">
        <v>229.9</v>
      </c>
      <c r="Q89" s="23"/>
      <c r="R89" s="23"/>
      <c r="S89" s="23"/>
      <c r="T89" s="23"/>
      <c r="U89" s="23"/>
      <c r="V89" s="16" cm="1">
        <f t="array" ref="V89">_xlfn.IFS(I89=VLOOKUP(I89,Sistem!$L$1:$M$21,1,0),VLOOKUP(I89,Sistem!$L$1:$M$21,2,0))</f>
        <v>0.185</v>
      </c>
      <c r="W89" s="16"/>
      <c r="X89" s="16"/>
      <c r="Y89" s="16"/>
      <c r="Z89" s="16"/>
      <c r="AA89" s="16"/>
      <c r="AB89" s="17">
        <f t="shared" si="22"/>
        <v>45.562916666666666</v>
      </c>
      <c r="AC89" s="18">
        <f t="shared" si="23"/>
        <v>0.19818580542264752</v>
      </c>
      <c r="AD89" s="19">
        <f t="shared" si="24"/>
        <v>0.7593819444444444</v>
      </c>
      <c r="AE89" s="20" cm="1">
        <f t="array" ref="AE89">_xlfn.IFS(P89&lt;='Kargo Fiyatları'!$M$4,'Kargo Fiyatları'!$O$4,P89&lt;='Kargo Fiyatları'!$M$5,'Kargo Fiyatları'!$O$5,P89&gt;='Kargo Fiyatları'!$M$6,VLOOKUP(J89,'Kargo Fiyatları'!A:K,7,0)*1.2)</f>
        <v>62.003999999999998</v>
      </c>
      <c r="AF89" s="14">
        <v>8.39</v>
      </c>
      <c r="AG89" s="14">
        <f t="shared" si="25"/>
        <v>42.531500000000001</v>
      </c>
      <c r="AH89" s="21">
        <f t="shared" si="26"/>
        <v>9.4957500000000152</v>
      </c>
      <c r="AI89" s="63">
        <f t="shared" si="27"/>
        <v>1.9158333333333335</v>
      </c>
    </row>
    <row r="90" spans="1:35" x14ac:dyDescent="0.3">
      <c r="A90" s="13" t="str">
        <f t="shared" si="18"/>
        <v>BPL50062</v>
      </c>
      <c r="B90" s="36" t="s">
        <v>321</v>
      </c>
      <c r="C90" s="44" t="s">
        <v>357</v>
      </c>
      <c r="D90" s="64" t="s">
        <v>381</v>
      </c>
      <c r="E90" s="25">
        <v>16</v>
      </c>
      <c r="F90" s="25">
        <v>31</v>
      </c>
      <c r="G90" s="25">
        <v>11</v>
      </c>
      <c r="H90" s="57">
        <f t="shared" si="19"/>
        <v>1.8186666666666667</v>
      </c>
      <c r="I90" s="13" t="s">
        <v>23</v>
      </c>
      <c r="J90" s="13">
        <v>3</v>
      </c>
      <c r="K90" s="26">
        <f>VLOOKUP(B90,'FIYAT DATA'!A:C,3,)</f>
        <v>64</v>
      </c>
      <c r="L90" s="14">
        <f t="shared" si="20"/>
        <v>53.333333333333336</v>
      </c>
      <c r="M90" s="14">
        <v>6</v>
      </c>
      <c r="N90" s="14">
        <v>2</v>
      </c>
      <c r="O90" s="14">
        <f t="shared" si="21"/>
        <v>72</v>
      </c>
      <c r="P90" s="15">
        <v>199</v>
      </c>
      <c r="Q90" s="23"/>
      <c r="R90" s="23"/>
      <c r="S90" s="23"/>
      <c r="T90" s="23"/>
      <c r="U90" s="23"/>
      <c r="V90" s="16" cm="1">
        <f t="array" ref="V90">_xlfn.IFS(I90=VLOOKUP(I90,Sistem!$L$1:$M$21,1,0),VLOOKUP(I90,Sistem!$L$1:$M$21,2,0))</f>
        <v>0.185</v>
      </c>
      <c r="W90" s="16"/>
      <c r="X90" s="16"/>
      <c r="Y90" s="16"/>
      <c r="Z90" s="16"/>
      <c r="AA90" s="16"/>
      <c r="AB90" s="17">
        <f t="shared" si="22"/>
        <v>14.834166666666688</v>
      </c>
      <c r="AC90" s="18">
        <f t="shared" si="23"/>
        <v>7.4543551088777332E-2</v>
      </c>
      <c r="AD90" s="19">
        <f t="shared" si="24"/>
        <v>0.20603009259259289</v>
      </c>
      <c r="AE90" s="20" cm="1">
        <f t="array" ref="AE90">_xlfn.IFS(P90&lt;='Kargo Fiyatları'!$M$4,'Kargo Fiyatları'!$O$4,P90&lt;='Kargo Fiyatları'!$M$5,'Kargo Fiyatları'!$O$5,P90&gt;='Kargo Fiyatları'!$M$6,VLOOKUP(J90,'Kargo Fiyatları'!A:K,7,0)*1.2)</f>
        <v>62.003999999999998</v>
      </c>
      <c r="AF90" s="14">
        <v>8.39</v>
      </c>
      <c r="AG90" s="14">
        <f t="shared" si="25"/>
        <v>36.814999999999998</v>
      </c>
      <c r="AH90" s="21">
        <f t="shared" si="26"/>
        <v>3.29849999999999</v>
      </c>
      <c r="AI90" s="63">
        <f t="shared" si="27"/>
        <v>1.6583333333333334</v>
      </c>
    </row>
    <row r="91" spans="1:35" x14ac:dyDescent="0.3">
      <c r="A91" s="13" t="str">
        <f t="shared" si="18"/>
        <v>BPL50063</v>
      </c>
      <c r="B91" s="36" t="s">
        <v>323</v>
      </c>
      <c r="C91" s="44" t="s">
        <v>358</v>
      </c>
      <c r="D91" s="64" t="s">
        <v>382</v>
      </c>
      <c r="E91" s="25"/>
      <c r="F91" s="25"/>
      <c r="G91" s="25"/>
      <c r="H91" s="57">
        <f t="shared" si="19"/>
        <v>0</v>
      </c>
      <c r="I91" s="13" t="s">
        <v>23</v>
      </c>
      <c r="J91" s="13">
        <v>3</v>
      </c>
      <c r="K91" s="26">
        <f>VLOOKUP(B91,'FIYAT DATA'!A:C,3,)</f>
        <v>68</v>
      </c>
      <c r="L91" s="14">
        <f t="shared" si="20"/>
        <v>56.666666666666671</v>
      </c>
      <c r="M91" s="14">
        <v>6</v>
      </c>
      <c r="N91" s="14">
        <v>2</v>
      </c>
      <c r="O91" s="14">
        <f t="shared" si="21"/>
        <v>76</v>
      </c>
      <c r="P91" s="15">
        <v>278</v>
      </c>
      <c r="Q91" s="23"/>
      <c r="R91" s="23"/>
      <c r="S91" s="23"/>
      <c r="T91" s="23"/>
      <c r="U91" s="23"/>
      <c r="V91" s="16" cm="1">
        <f t="array" ref="V91">_xlfn.IFS(I91=VLOOKUP(I91,Sistem!$L$1:$M$21,1,0),VLOOKUP(I91,Sistem!$L$1:$M$21,2,0))</f>
        <v>0.185</v>
      </c>
      <c r="W91" s="16"/>
      <c r="X91" s="16"/>
      <c r="Y91" s="16"/>
      <c r="Z91" s="16"/>
      <c r="AA91" s="16"/>
      <c r="AB91" s="17">
        <f t="shared" si="22"/>
        <v>44.966666666666683</v>
      </c>
      <c r="AC91" s="18">
        <f t="shared" si="23"/>
        <v>0.16175059952038376</v>
      </c>
      <c r="AD91" s="19">
        <f t="shared" si="24"/>
        <v>0.5916666666666669</v>
      </c>
      <c r="AE91" s="20" cm="1">
        <f t="array" ref="AE91">_xlfn.IFS(P91&lt;='Kargo Fiyatları'!$M$4,'Kargo Fiyatları'!$O$4,P91&lt;='Kargo Fiyatları'!$M$5,'Kargo Fiyatları'!$O$5,P91&gt;='Kargo Fiyatları'!$M$6,VLOOKUP(J91,'Kargo Fiyatları'!A:K,7,0)*1.2)</f>
        <v>85.44</v>
      </c>
      <c r="AF91" s="14">
        <v>8.39</v>
      </c>
      <c r="AG91" s="14">
        <f t="shared" si="25"/>
        <v>51.43</v>
      </c>
      <c r="AH91" s="21">
        <f t="shared" si="26"/>
        <v>9.4566666666666492</v>
      </c>
      <c r="AI91" s="63">
        <f t="shared" si="27"/>
        <v>2.3166666666666669</v>
      </c>
    </row>
    <row r="92" spans="1:35" x14ac:dyDescent="0.3">
      <c r="A92" s="13" t="str">
        <f t="shared" si="18"/>
        <v>BPL50064</v>
      </c>
      <c r="B92" s="36" t="s">
        <v>324</v>
      </c>
      <c r="C92" s="44" t="s">
        <v>359</v>
      </c>
      <c r="D92" s="64" t="s">
        <v>383</v>
      </c>
      <c r="E92" s="25"/>
      <c r="F92" s="25"/>
      <c r="G92" s="25"/>
      <c r="H92" s="57">
        <f t="shared" si="19"/>
        <v>0</v>
      </c>
      <c r="I92" s="13" t="s">
        <v>23</v>
      </c>
      <c r="J92" s="13">
        <v>3</v>
      </c>
      <c r="K92" s="26">
        <f>VLOOKUP(B92,'FIYAT DATA'!A:C,3,)</f>
        <v>85</v>
      </c>
      <c r="L92" s="14">
        <f t="shared" si="20"/>
        <v>70.833333333333343</v>
      </c>
      <c r="M92" s="14">
        <f>VLOOKUP(J92,Sistem!E:J,6,0)</f>
        <v>7</v>
      </c>
      <c r="N92" s="14">
        <v>2</v>
      </c>
      <c r="O92" s="14">
        <f t="shared" si="21"/>
        <v>94.000000000000014</v>
      </c>
      <c r="P92" s="15">
        <v>306.81</v>
      </c>
      <c r="Q92" s="23"/>
      <c r="R92" s="23"/>
      <c r="S92" s="23"/>
      <c r="T92" s="23"/>
      <c r="U92" s="23"/>
      <c r="V92" s="16" cm="1">
        <f t="array" ref="V92">_xlfn.IFS(I92=VLOOKUP(I92,Sistem!$L$1:$M$21,1,0),VLOOKUP(I92,Sistem!$L$1:$M$21,2,0))</f>
        <v>0.185</v>
      </c>
      <c r="W92" s="16"/>
      <c r="X92" s="16"/>
      <c r="Y92" s="16"/>
      <c r="Z92" s="16"/>
      <c r="AA92" s="16"/>
      <c r="AB92" s="17">
        <f t="shared" si="22"/>
        <v>49.293375000000005</v>
      </c>
      <c r="AC92" s="18">
        <f t="shared" si="23"/>
        <v>0.16066417326684268</v>
      </c>
      <c r="AD92" s="19">
        <f t="shared" si="24"/>
        <v>0.52439760638297872</v>
      </c>
      <c r="AE92" s="20" cm="1">
        <f t="array" ref="AE92">_xlfn.IFS(P92&lt;='Kargo Fiyatları'!$M$4,'Kargo Fiyatları'!$O$4,P92&lt;='Kargo Fiyatları'!$M$5,'Kargo Fiyatları'!$O$5,P92&gt;='Kargo Fiyatları'!$M$6,VLOOKUP(J92,'Kargo Fiyatları'!A:K,7,0)*1.2)</f>
        <v>85.44</v>
      </c>
      <c r="AF92" s="14">
        <v>8.39</v>
      </c>
      <c r="AG92" s="14">
        <f t="shared" si="25"/>
        <v>56.75985</v>
      </c>
      <c r="AH92" s="21">
        <f t="shared" si="26"/>
        <v>10.370024999999998</v>
      </c>
      <c r="AI92" s="63">
        <f t="shared" si="27"/>
        <v>2.5567500000000001</v>
      </c>
    </row>
    <row r="93" spans="1:35" x14ac:dyDescent="0.3">
      <c r="A93" s="13" t="str">
        <f t="shared" si="18"/>
        <v>BPL50065</v>
      </c>
      <c r="B93" s="36" t="s">
        <v>326</v>
      </c>
      <c r="C93" s="44" t="s">
        <v>360</v>
      </c>
      <c r="D93" s="64" t="s">
        <v>384</v>
      </c>
      <c r="E93" s="25">
        <v>16</v>
      </c>
      <c r="F93" s="25">
        <v>31</v>
      </c>
      <c r="G93" s="25">
        <v>16</v>
      </c>
      <c r="H93" s="57">
        <f t="shared" si="19"/>
        <v>2.6453333333333333</v>
      </c>
      <c r="I93" s="13" t="s">
        <v>23</v>
      </c>
      <c r="J93" s="13">
        <v>4</v>
      </c>
      <c r="K93" s="26">
        <f>VLOOKUP(B93,'FIYAT DATA'!A:C,3,)</f>
        <v>86</v>
      </c>
      <c r="L93" s="14">
        <f t="shared" si="20"/>
        <v>71.666666666666671</v>
      </c>
      <c r="M93" s="14">
        <v>7</v>
      </c>
      <c r="N93" s="14">
        <v>2</v>
      </c>
      <c r="O93" s="14">
        <f t="shared" si="21"/>
        <v>95</v>
      </c>
      <c r="P93" s="15">
        <v>349.9</v>
      </c>
      <c r="Q93" s="23"/>
      <c r="R93" s="23"/>
      <c r="S93" s="23"/>
      <c r="T93" s="23"/>
      <c r="U93" s="23"/>
      <c r="V93" s="16" cm="1">
        <f t="array" ref="V93">_xlfn.IFS(I93=VLOOKUP(I93,Sistem!$L$1:$M$21,1,0),VLOOKUP(I93,Sistem!$L$1:$M$21,2,0))</f>
        <v>0.185</v>
      </c>
      <c r="W93" s="16"/>
      <c r="X93" s="16"/>
      <c r="Y93" s="16"/>
      <c r="Z93" s="16"/>
      <c r="AA93" s="16"/>
      <c r="AB93" s="17">
        <f t="shared" si="22"/>
        <v>72.10624999999996</v>
      </c>
      <c r="AC93" s="18">
        <f t="shared" si="23"/>
        <v>0.20607673621034572</v>
      </c>
      <c r="AD93" s="19">
        <f t="shared" si="24"/>
        <v>0.75901315789473645</v>
      </c>
      <c r="AE93" s="20" cm="1">
        <f t="array" ref="AE93">_xlfn.IFS(P93&lt;='Kargo Fiyatları'!$M$4,'Kargo Fiyatları'!$O$4,P93&lt;='Kargo Fiyatları'!$M$5,'Kargo Fiyatları'!$O$5,P93&gt;='Kargo Fiyatları'!$M$6,VLOOKUP(J93,'Kargo Fiyatları'!A:K,7,0)*1.2)</f>
        <v>91.751999999999995</v>
      </c>
      <c r="AF93" s="14">
        <v>8.39</v>
      </c>
      <c r="AG93" s="14">
        <f t="shared" si="25"/>
        <v>64.731499999999997</v>
      </c>
      <c r="AH93" s="21">
        <f t="shared" si="26"/>
        <v>15.004416666666685</v>
      </c>
      <c r="AI93" s="63">
        <f t="shared" si="27"/>
        <v>2.9158333333333331</v>
      </c>
    </row>
    <row r="94" spans="1:35" x14ac:dyDescent="0.3">
      <c r="A94" s="13" t="str">
        <f t="shared" si="18"/>
        <v>BPL50066</v>
      </c>
      <c r="B94" s="36" t="s">
        <v>328</v>
      </c>
      <c r="C94" s="44" t="s">
        <v>361</v>
      </c>
      <c r="D94" s="25" t="s">
        <v>385</v>
      </c>
      <c r="E94" s="25"/>
      <c r="F94" s="25"/>
      <c r="G94" s="25"/>
      <c r="H94" s="57">
        <f t="shared" si="19"/>
        <v>0</v>
      </c>
      <c r="I94" s="13" t="s">
        <v>23</v>
      </c>
      <c r="J94" s="13">
        <v>4</v>
      </c>
      <c r="K94" s="26">
        <f>VLOOKUP(B94,'FIYAT DATA'!A:C,3,)</f>
        <v>108</v>
      </c>
      <c r="L94" s="14">
        <f t="shared" si="20"/>
        <v>90</v>
      </c>
      <c r="M94" s="14">
        <v>7</v>
      </c>
      <c r="N94" s="14">
        <v>2</v>
      </c>
      <c r="O94" s="14">
        <f t="shared" si="21"/>
        <v>117</v>
      </c>
      <c r="P94" s="15">
        <v>353.31</v>
      </c>
      <c r="Q94" s="23"/>
      <c r="R94" s="23"/>
      <c r="S94" s="23"/>
      <c r="T94" s="23"/>
      <c r="U94" s="23"/>
      <c r="V94" s="16" cm="1">
        <f t="array" ref="V94">_xlfn.IFS(I94=VLOOKUP(I94,Sistem!$L$1:$M$21,1,0),VLOOKUP(I94,Sistem!$L$1:$M$21,2,0))</f>
        <v>0.185</v>
      </c>
      <c r="W94" s="16"/>
      <c r="X94" s="16"/>
      <c r="Y94" s="16"/>
      <c r="Z94" s="16"/>
      <c r="AA94" s="16"/>
      <c r="AB94" s="17">
        <f t="shared" si="22"/>
        <v>56.060458333333344</v>
      </c>
      <c r="AC94" s="18">
        <f t="shared" si="23"/>
        <v>0.15867215287802028</v>
      </c>
      <c r="AD94" s="19">
        <f t="shared" si="24"/>
        <v>0.4791492165242166</v>
      </c>
      <c r="AE94" s="20" cm="1">
        <f t="array" ref="AE94">_xlfn.IFS(P94&lt;='Kargo Fiyatları'!$M$4,'Kargo Fiyatları'!$O$4,P94&lt;='Kargo Fiyatları'!$M$5,'Kargo Fiyatları'!$O$5,P94&gt;='Kargo Fiyatları'!$M$6,VLOOKUP(J94,'Kargo Fiyatları'!A:K,7,0)*1.2)</f>
        <v>91.751999999999995</v>
      </c>
      <c r="AF94" s="14">
        <v>8.39</v>
      </c>
      <c r="AG94" s="14">
        <f t="shared" si="25"/>
        <v>65.362350000000006</v>
      </c>
      <c r="AH94" s="21">
        <f t="shared" si="26"/>
        <v>11.80094166666666</v>
      </c>
      <c r="AI94" s="63">
        <f t="shared" si="27"/>
        <v>2.9442500000000003</v>
      </c>
    </row>
    <row r="95" spans="1:35" x14ac:dyDescent="0.3">
      <c r="A95" s="13" t="str">
        <f t="shared" si="18"/>
        <v>BPL50067</v>
      </c>
      <c r="B95" s="36" t="s">
        <v>329</v>
      </c>
      <c r="C95" s="67" t="s">
        <v>362</v>
      </c>
      <c r="D95" s="68" t="s">
        <v>386</v>
      </c>
      <c r="E95" s="25"/>
      <c r="F95" s="25"/>
      <c r="G95" s="25"/>
      <c r="H95" s="57">
        <f t="shared" si="19"/>
        <v>0</v>
      </c>
      <c r="I95" s="13" t="s">
        <v>23</v>
      </c>
      <c r="J95" s="13">
        <v>5</v>
      </c>
      <c r="K95" s="26">
        <f>VLOOKUP(B95,'FIYAT DATA'!A:C,3,)</f>
        <v>96</v>
      </c>
      <c r="L95" s="14">
        <f t="shared" si="20"/>
        <v>80</v>
      </c>
      <c r="M95" s="14">
        <v>7</v>
      </c>
      <c r="N95" s="14">
        <v>2</v>
      </c>
      <c r="O95" s="14">
        <f t="shared" si="21"/>
        <v>105</v>
      </c>
      <c r="P95" s="15">
        <v>379.9</v>
      </c>
      <c r="Q95" s="23"/>
      <c r="R95" s="23"/>
      <c r="S95" s="23"/>
      <c r="T95" s="23"/>
      <c r="U95" s="23"/>
      <c r="V95" s="16" cm="1">
        <f t="array" ref="V95">_xlfn.IFS(I95=VLOOKUP(I95,Sistem!$L$1:$M$21,1,0),VLOOKUP(I95,Sistem!$L$1:$M$21,2,0))</f>
        <v>0.185</v>
      </c>
      <c r="W95" s="16"/>
      <c r="X95" s="16"/>
      <c r="Y95" s="16"/>
      <c r="Z95" s="16"/>
      <c r="AA95" s="16"/>
      <c r="AB95" s="17">
        <f t="shared" si="22"/>
        <v>79.277916666666655</v>
      </c>
      <c r="AC95" s="18">
        <f t="shared" si="23"/>
        <v>0.20868101254716151</v>
      </c>
      <c r="AD95" s="19">
        <f t="shared" si="24"/>
        <v>0.75502777777777763</v>
      </c>
      <c r="AE95" s="20" cm="1">
        <f t="array" ref="AE95">_xlfn.IFS(P95&lt;='Kargo Fiyatları'!$M$4,'Kargo Fiyatları'!$O$4,P95&lt;='Kargo Fiyatları'!$M$5,'Kargo Fiyatları'!$O$5,P95&gt;='Kargo Fiyatları'!$M$6,VLOOKUP(J95,'Kargo Fiyatları'!A:K,7,0)*1.2)</f>
        <v>97.295999999999992</v>
      </c>
      <c r="AF95" s="14">
        <v>8.39</v>
      </c>
      <c r="AG95" s="14">
        <f t="shared" si="25"/>
        <v>70.281499999999994</v>
      </c>
      <c r="AH95" s="21">
        <f t="shared" si="26"/>
        <v>16.48875000000001</v>
      </c>
      <c r="AI95" s="63">
        <f t="shared" si="27"/>
        <v>3.1658333333333331</v>
      </c>
    </row>
    <row r="96" spans="1:35" x14ac:dyDescent="0.3">
      <c r="A96" s="13" t="str">
        <f t="shared" si="18"/>
        <v>BPL50068</v>
      </c>
      <c r="B96" s="36" t="s">
        <v>333</v>
      </c>
      <c r="C96" s="44" t="s">
        <v>363</v>
      </c>
      <c r="D96" s="64" t="s">
        <v>387</v>
      </c>
      <c r="E96" s="25"/>
      <c r="F96" s="25"/>
      <c r="G96" s="25"/>
      <c r="H96" s="57">
        <f t="shared" si="19"/>
        <v>0</v>
      </c>
      <c r="I96" s="13" t="s">
        <v>23</v>
      </c>
      <c r="J96" s="13">
        <v>5</v>
      </c>
      <c r="K96" s="26">
        <f>VLOOKUP(B96,'FIYAT DATA'!A:C,3,)</f>
        <v>122</v>
      </c>
      <c r="L96" s="14">
        <f t="shared" si="20"/>
        <v>101.66666666666667</v>
      </c>
      <c r="M96" s="14">
        <v>7</v>
      </c>
      <c r="N96" s="14">
        <v>2</v>
      </c>
      <c r="O96" s="14">
        <f t="shared" si="21"/>
        <v>131</v>
      </c>
      <c r="P96" s="15">
        <v>371</v>
      </c>
      <c r="Q96" s="23"/>
      <c r="R96" s="23"/>
      <c r="S96" s="23"/>
      <c r="T96" s="23"/>
      <c r="U96" s="23"/>
      <c r="V96" s="16" cm="1">
        <f t="array" ref="V96">_xlfn.IFS(I96=VLOOKUP(I96,Sistem!$L$1:$M$21,1,0),VLOOKUP(I96,Sistem!$L$1:$M$21,2,0))</f>
        <v>0.185</v>
      </c>
      <c r="W96" s="16"/>
      <c r="X96" s="16"/>
      <c r="Y96" s="16"/>
      <c r="Z96" s="16"/>
      <c r="AA96" s="16"/>
      <c r="AB96" s="17">
        <f t="shared" si="22"/>
        <v>51.640833333333362</v>
      </c>
      <c r="AC96" s="18">
        <f t="shared" si="23"/>
        <v>0.13919362084456433</v>
      </c>
      <c r="AD96" s="19">
        <f t="shared" si="24"/>
        <v>0.39420483460559819</v>
      </c>
      <c r="AE96" s="20" cm="1">
        <f t="array" ref="AE96">_xlfn.IFS(P96&lt;='Kargo Fiyatları'!$M$4,'Kargo Fiyatları'!$O$4,P96&lt;='Kargo Fiyatları'!$M$5,'Kargo Fiyatları'!$O$5,P96&gt;='Kargo Fiyatları'!$M$6,VLOOKUP(J96,'Kargo Fiyatları'!A:K,7,0)*1.2)</f>
        <v>97.295999999999992</v>
      </c>
      <c r="AF96" s="14">
        <v>8.39</v>
      </c>
      <c r="AG96" s="14">
        <f t="shared" si="25"/>
        <v>68.635000000000005</v>
      </c>
      <c r="AH96" s="21">
        <f t="shared" si="26"/>
        <v>10.946499999999986</v>
      </c>
      <c r="AI96" s="63">
        <f t="shared" si="27"/>
        <v>3.0916666666666668</v>
      </c>
    </row>
    <row r="97" spans="1:35" x14ac:dyDescent="0.3">
      <c r="A97" s="13" t="str">
        <f t="shared" si="18"/>
        <v>BPL50069</v>
      </c>
      <c r="B97" s="49" t="s">
        <v>334</v>
      </c>
      <c r="C97" s="44" t="s">
        <v>364</v>
      </c>
      <c r="D97" s="64" t="s">
        <v>393</v>
      </c>
      <c r="E97" s="43"/>
      <c r="F97" s="43"/>
      <c r="G97" s="43"/>
      <c r="H97" s="57">
        <f t="shared" si="19"/>
        <v>0</v>
      </c>
      <c r="I97" s="13" t="s">
        <v>23</v>
      </c>
      <c r="J97" s="13">
        <v>5</v>
      </c>
      <c r="K97" s="26">
        <f>VLOOKUP(B97,'FIYAT DATA'!A:C,3,)</f>
        <v>153</v>
      </c>
      <c r="L97" s="14">
        <f t="shared" si="20"/>
        <v>127.5</v>
      </c>
      <c r="M97" s="14">
        <v>8</v>
      </c>
      <c r="N97" s="14">
        <v>2</v>
      </c>
      <c r="O97" s="14">
        <f t="shared" si="21"/>
        <v>163</v>
      </c>
      <c r="P97" s="15">
        <v>418</v>
      </c>
      <c r="Q97" s="23"/>
      <c r="R97" s="23"/>
      <c r="S97" s="23"/>
      <c r="T97" s="23"/>
      <c r="U97" s="23"/>
      <c r="V97" s="16" cm="1">
        <f t="array" ref="V97">_xlfn.IFS(I97=VLOOKUP(I97,Sistem!$L$1:$M$21,1,0),VLOOKUP(I97,Sistem!$L$1:$M$21,2,0))</f>
        <v>0.185</v>
      </c>
      <c r="W97" s="16"/>
      <c r="X97" s="16"/>
      <c r="Y97" s="16"/>
      <c r="Z97" s="16"/>
      <c r="AA97" s="16"/>
      <c r="AB97" s="17">
        <f t="shared" si="22"/>
        <v>56.503333333333387</v>
      </c>
      <c r="AC97" s="18">
        <f t="shared" si="23"/>
        <v>0.13517543859649137</v>
      </c>
      <c r="AD97" s="19">
        <f t="shared" si="24"/>
        <v>0.34664621676891649</v>
      </c>
      <c r="AE97" s="20" cm="1">
        <f t="array" ref="AE97">_xlfn.IFS(P97&lt;='Kargo Fiyatları'!$M$4,'Kargo Fiyatları'!$O$4,P97&lt;='Kargo Fiyatları'!$M$5,'Kargo Fiyatları'!$O$5,P97&gt;='Kargo Fiyatları'!$M$6,VLOOKUP(J97,'Kargo Fiyatları'!A:K,7,0)*1.2)</f>
        <v>97.295999999999992</v>
      </c>
      <c r="AF97" s="14">
        <v>8.39</v>
      </c>
      <c r="AG97" s="14">
        <f t="shared" si="25"/>
        <v>77.33</v>
      </c>
      <c r="AH97" s="21">
        <f t="shared" si="26"/>
        <v>11.997333333333302</v>
      </c>
      <c r="AI97" s="63">
        <f t="shared" si="27"/>
        <v>3.4833333333333338</v>
      </c>
    </row>
    <row r="98" spans="1:35" x14ac:dyDescent="0.3">
      <c r="A98" s="13" t="str">
        <f t="shared" si="18"/>
        <v>BPL50070</v>
      </c>
      <c r="B98" s="36" t="s">
        <v>335</v>
      </c>
      <c r="C98" s="44" t="s">
        <v>369</v>
      </c>
      <c r="D98" s="25" t="s">
        <v>388</v>
      </c>
      <c r="E98" s="24"/>
      <c r="F98" s="24"/>
      <c r="G98" s="24"/>
      <c r="H98" s="57">
        <f t="shared" si="19"/>
        <v>0</v>
      </c>
      <c r="I98" s="13" t="s">
        <v>23</v>
      </c>
      <c r="J98" s="13">
        <v>6</v>
      </c>
      <c r="K98" s="26">
        <f>VLOOKUP(B98,'FIYAT DATA'!A:C,3,)</f>
        <v>262</v>
      </c>
      <c r="L98" s="14">
        <f t="shared" si="20"/>
        <v>218.33333333333334</v>
      </c>
      <c r="M98" s="14">
        <v>8</v>
      </c>
      <c r="N98" s="14">
        <v>2</v>
      </c>
      <c r="O98" s="14">
        <f t="shared" si="21"/>
        <v>272</v>
      </c>
      <c r="P98" s="15">
        <v>679.9</v>
      </c>
      <c r="Q98" s="23"/>
      <c r="R98" s="23"/>
      <c r="S98" s="23"/>
      <c r="T98" s="23"/>
      <c r="U98" s="23"/>
      <c r="V98" s="16" cm="1">
        <f t="array" ref="V98">_xlfn.IFS(I98=VLOOKUP(I98,Sistem!$L$1:$M$21,1,0),VLOOKUP(I98,Sistem!$L$1:$M$21,2,0))</f>
        <v>0.185</v>
      </c>
      <c r="W98" s="16"/>
      <c r="X98" s="16"/>
      <c r="Y98" s="16"/>
      <c r="Z98" s="16"/>
      <c r="AA98" s="16"/>
      <c r="AB98" s="17">
        <f t="shared" ref="AB98:AB112" si="28">P98-O98-AE98-AF98-AG98-AH98-AI98</f>
        <v>130.75125</v>
      </c>
      <c r="AC98" s="18">
        <f t="shared" ref="AC98:AC112" si="29">AB98/P98</f>
        <v>0.19230953081335492</v>
      </c>
      <c r="AD98" s="19">
        <f t="shared" ref="AD98:AD112" si="30">AB98/O98</f>
        <v>0.48070312500000001</v>
      </c>
      <c r="AE98" s="20" cm="1">
        <f t="array" ref="AE98">_xlfn.IFS(P98&lt;='Kargo Fiyatları'!$M$4,'Kargo Fiyatları'!$O$4,P98&lt;='Kargo Fiyatları'!$M$5,'Kargo Fiyatları'!$O$5,P98&gt;='Kargo Fiyatları'!$M$6,VLOOKUP(J98,'Kargo Fiyatları'!A:K,7,0)*1.2)</f>
        <v>110.02799999999999</v>
      </c>
      <c r="AF98" s="14">
        <v>8.39</v>
      </c>
      <c r="AG98" s="14">
        <f t="shared" ref="AG98:AG112" si="31">P98*V98</f>
        <v>125.78149999999999</v>
      </c>
      <c r="AH98" s="21">
        <f t="shared" ref="AH98:AH112" si="32">(P98-(P98/1.2))-((O98+AE98+AF98+AG98)-((O98+AE98+AF98+AG98)/1.2))</f>
        <v>27.283416666666653</v>
      </c>
      <c r="AI98" s="63">
        <f t="shared" si="27"/>
        <v>5.6658333333333335</v>
      </c>
    </row>
    <row r="99" spans="1:35" x14ac:dyDescent="0.3">
      <c r="A99" s="13" t="str">
        <f t="shared" si="18"/>
        <v>BPL50071</v>
      </c>
      <c r="B99" s="36" t="s">
        <v>336</v>
      </c>
      <c r="C99" s="44" t="s">
        <v>368</v>
      </c>
      <c r="D99" s="25" t="s">
        <v>389</v>
      </c>
      <c r="E99" s="24"/>
      <c r="F99" s="24"/>
      <c r="G99" s="24"/>
      <c r="H99" s="57">
        <f t="shared" si="19"/>
        <v>0</v>
      </c>
      <c r="I99" s="13" t="s">
        <v>23</v>
      </c>
      <c r="J99" s="13">
        <v>7</v>
      </c>
      <c r="K99" s="26">
        <f>VLOOKUP(B99,'FIYAT DATA'!A:C,3,)</f>
        <v>338</v>
      </c>
      <c r="L99" s="14">
        <f t="shared" si="20"/>
        <v>281.66666666666669</v>
      </c>
      <c r="M99" s="14">
        <v>10</v>
      </c>
      <c r="N99" s="14">
        <v>2</v>
      </c>
      <c r="O99" s="14">
        <f t="shared" si="21"/>
        <v>350</v>
      </c>
      <c r="P99" s="15">
        <v>819.9</v>
      </c>
      <c r="Q99" s="23"/>
      <c r="R99" s="23"/>
      <c r="S99" s="23"/>
      <c r="T99" s="23"/>
      <c r="U99" s="23"/>
      <c r="V99" s="16" cm="1">
        <f t="array" ref="V99">_xlfn.IFS(I99=VLOOKUP(I99,Sistem!$L$1:$M$21,1,0),VLOOKUP(I99,Sistem!$L$1:$M$21,2,0))</f>
        <v>0.185</v>
      </c>
      <c r="W99" s="16"/>
      <c r="X99" s="16"/>
      <c r="Y99" s="16"/>
      <c r="Z99" s="16"/>
      <c r="AA99" s="16"/>
      <c r="AB99" s="17">
        <f t="shared" si="28"/>
        <v>153.01791666666662</v>
      </c>
      <c r="AC99" s="18">
        <f t="shared" si="29"/>
        <v>0.18662997520022762</v>
      </c>
      <c r="AD99" s="19">
        <f t="shared" si="30"/>
        <v>0.43719404761904751</v>
      </c>
      <c r="AE99" s="20" cm="1">
        <f t="array" ref="AE99">_xlfn.IFS(P99&lt;='Kargo Fiyatları'!$M$4,'Kargo Fiyatları'!$O$4,P99&lt;='Kargo Fiyatları'!$M$5,'Kargo Fiyatları'!$O$5,P99&gt;='Kargo Fiyatları'!$M$6,VLOOKUP(J99,'Kargo Fiyatları'!A:K,7,0)*1.2)</f>
        <v>118.008</v>
      </c>
      <c r="AF99" s="14">
        <v>8.39</v>
      </c>
      <c r="AG99" s="14">
        <f t="shared" si="31"/>
        <v>151.6815</v>
      </c>
      <c r="AH99" s="21">
        <f t="shared" si="32"/>
        <v>31.970083333333378</v>
      </c>
      <c r="AI99" s="63">
        <f t="shared" si="27"/>
        <v>6.8325000000000005</v>
      </c>
    </row>
    <row r="100" spans="1:35" x14ac:dyDescent="0.3">
      <c r="A100" s="13" t="str">
        <f t="shared" si="18"/>
        <v>BPL50072</v>
      </c>
      <c r="B100" s="36" t="s">
        <v>337</v>
      </c>
      <c r="C100" s="44" t="s">
        <v>367</v>
      </c>
      <c r="D100" s="25" t="s">
        <v>390</v>
      </c>
      <c r="E100" s="24"/>
      <c r="F100" s="24"/>
      <c r="G100" s="24"/>
      <c r="H100" s="57">
        <f t="shared" si="19"/>
        <v>0</v>
      </c>
      <c r="I100" s="13" t="s">
        <v>23</v>
      </c>
      <c r="J100" s="13">
        <v>7</v>
      </c>
      <c r="K100" s="26">
        <f>VLOOKUP(B100,'FIYAT DATA'!A:C,3,)</f>
        <v>308</v>
      </c>
      <c r="L100" s="14">
        <f t="shared" si="20"/>
        <v>256.66666666666669</v>
      </c>
      <c r="M100" s="14">
        <v>10</v>
      </c>
      <c r="N100" s="14">
        <v>2</v>
      </c>
      <c r="O100" s="14">
        <f t="shared" si="21"/>
        <v>320</v>
      </c>
      <c r="P100" s="15">
        <v>779.9</v>
      </c>
      <c r="Q100" s="23"/>
      <c r="R100" s="23"/>
      <c r="S100" s="23"/>
      <c r="T100" s="23"/>
      <c r="U100" s="23"/>
      <c r="V100" s="16" cm="1">
        <f t="array" ref="V100">_xlfn.IFS(I100=VLOOKUP(I100,Sistem!$L$1:$M$21,1,0),VLOOKUP(I100,Sistem!$L$1:$M$21,2,0))</f>
        <v>0.185</v>
      </c>
      <c r="W100" s="16"/>
      <c r="X100" s="16"/>
      <c r="Y100" s="16"/>
      <c r="Z100" s="16"/>
      <c r="AA100" s="16"/>
      <c r="AB100" s="17">
        <f t="shared" si="28"/>
        <v>151.18458333333331</v>
      </c>
      <c r="AC100" s="18">
        <f t="shared" si="29"/>
        <v>0.19385124161217249</v>
      </c>
      <c r="AD100" s="19">
        <f t="shared" si="30"/>
        <v>0.4724518229166666</v>
      </c>
      <c r="AE100" s="20" cm="1">
        <f t="array" ref="AE100">_xlfn.IFS(P100&lt;='Kargo Fiyatları'!$M$4,'Kargo Fiyatları'!$O$4,P100&lt;='Kargo Fiyatları'!$M$5,'Kargo Fiyatları'!$O$5,P100&gt;='Kargo Fiyatları'!$M$6,VLOOKUP(J100,'Kargo Fiyatları'!A:K,7,0)*1.2)</f>
        <v>118.008</v>
      </c>
      <c r="AF100" s="14">
        <v>8.39</v>
      </c>
      <c r="AG100" s="14">
        <f t="shared" si="31"/>
        <v>144.28149999999999</v>
      </c>
      <c r="AH100" s="21">
        <f t="shared" si="32"/>
        <v>31.53675000000004</v>
      </c>
      <c r="AI100" s="63">
        <f t="shared" si="27"/>
        <v>6.4991666666666665</v>
      </c>
    </row>
    <row r="101" spans="1:35" x14ac:dyDescent="0.3">
      <c r="A101" s="13" t="str">
        <f t="shared" si="18"/>
        <v>BPL50073</v>
      </c>
      <c r="B101" s="36" t="s">
        <v>338</v>
      </c>
      <c r="C101" s="44" t="s">
        <v>366</v>
      </c>
      <c r="D101" s="25" t="s">
        <v>391</v>
      </c>
      <c r="E101" s="24"/>
      <c r="F101" s="24"/>
      <c r="G101" s="24"/>
      <c r="H101" s="57">
        <f t="shared" si="19"/>
        <v>0</v>
      </c>
      <c r="I101" s="13" t="s">
        <v>23</v>
      </c>
      <c r="J101" s="13">
        <v>7</v>
      </c>
      <c r="K101" s="26">
        <f>VLOOKUP(B101,'FIYAT DATA'!A:C,3,)</f>
        <v>490</v>
      </c>
      <c r="L101" s="14">
        <f t="shared" si="20"/>
        <v>408.33333333333337</v>
      </c>
      <c r="M101" s="14">
        <v>10</v>
      </c>
      <c r="N101" s="14">
        <v>2</v>
      </c>
      <c r="O101" s="14">
        <f t="shared" si="21"/>
        <v>502</v>
      </c>
      <c r="P101" s="15">
        <v>1099.9000000000001</v>
      </c>
      <c r="Q101" s="23"/>
      <c r="R101" s="23"/>
      <c r="S101" s="23"/>
      <c r="T101" s="23"/>
      <c r="U101" s="23"/>
      <c r="V101" s="16" cm="1">
        <f t="array" ref="V101">_xlfn.IFS(I101=VLOOKUP(I101,Sistem!$L$1:$M$21,1,0),VLOOKUP(I101,Sistem!$L$1:$M$21,2,0))</f>
        <v>0.185</v>
      </c>
      <c r="W101" s="16"/>
      <c r="X101" s="16"/>
      <c r="Y101" s="16"/>
      <c r="Z101" s="16"/>
      <c r="AA101" s="16"/>
      <c r="AB101" s="17">
        <f t="shared" si="28"/>
        <v>214.18458333333345</v>
      </c>
      <c r="AC101" s="18">
        <f t="shared" si="29"/>
        <v>0.1947309603903386</v>
      </c>
      <c r="AD101" s="19">
        <f t="shared" si="30"/>
        <v>0.42666251660026583</v>
      </c>
      <c r="AE101" s="20" cm="1">
        <f t="array" ref="AE101">_xlfn.IFS(P101&lt;='Kargo Fiyatları'!$M$4,'Kargo Fiyatları'!$O$4,P101&lt;='Kargo Fiyatları'!$M$5,'Kargo Fiyatları'!$O$5,P101&gt;='Kargo Fiyatları'!$M$6,VLOOKUP(J101,'Kargo Fiyatları'!A:K,7,0)*1.2)</f>
        <v>118.008</v>
      </c>
      <c r="AF101" s="14">
        <v>8.39</v>
      </c>
      <c r="AG101" s="14">
        <f t="shared" si="31"/>
        <v>203.48150000000001</v>
      </c>
      <c r="AH101" s="21">
        <f t="shared" si="32"/>
        <v>44.670083333333309</v>
      </c>
      <c r="AI101" s="63">
        <f t="shared" si="27"/>
        <v>9.1658333333333353</v>
      </c>
    </row>
    <row r="102" spans="1:35" x14ac:dyDescent="0.3">
      <c r="A102" s="13" t="str">
        <f t="shared" si="18"/>
        <v>BPL50074</v>
      </c>
      <c r="B102" s="36" t="s">
        <v>340</v>
      </c>
      <c r="C102" s="44" t="s">
        <v>365</v>
      </c>
      <c r="D102" s="25" t="s">
        <v>392</v>
      </c>
      <c r="E102" s="24"/>
      <c r="F102" s="24"/>
      <c r="G102" s="24"/>
      <c r="H102" s="57">
        <f t="shared" si="19"/>
        <v>0</v>
      </c>
      <c r="I102" s="13" t="s">
        <v>23</v>
      </c>
      <c r="J102" s="13">
        <v>7</v>
      </c>
      <c r="K102" s="26">
        <f>VLOOKUP(B102,'FIYAT DATA'!A:C,3,)</f>
        <v>592</v>
      </c>
      <c r="L102" s="14">
        <f t="shared" si="20"/>
        <v>493.33333333333337</v>
      </c>
      <c r="M102" s="14">
        <v>10</v>
      </c>
      <c r="N102" s="14">
        <v>2</v>
      </c>
      <c r="O102" s="14">
        <f t="shared" si="21"/>
        <v>604</v>
      </c>
      <c r="P102" s="15">
        <v>1299.9000000000001</v>
      </c>
      <c r="Q102" s="23"/>
      <c r="R102" s="23"/>
      <c r="S102" s="23"/>
      <c r="T102" s="23"/>
      <c r="U102" s="23"/>
      <c r="V102" s="16" cm="1">
        <f t="array" ref="V102">_xlfn.IFS(I102=VLOOKUP(I102,Sistem!$L$1:$M$21,1,0),VLOOKUP(I102,Sistem!$L$1:$M$21,2,0))</f>
        <v>0.185</v>
      </c>
      <c r="W102" s="16"/>
      <c r="X102" s="16"/>
      <c r="Y102" s="16"/>
      <c r="Z102" s="16"/>
      <c r="AA102" s="16"/>
      <c r="AB102" s="17">
        <f t="shared" si="28"/>
        <v>263.35125000000016</v>
      </c>
      <c r="AC102" s="18">
        <f t="shared" si="29"/>
        <v>0.20259346872836384</v>
      </c>
      <c r="AD102" s="19">
        <f t="shared" si="30"/>
        <v>0.43601200331125856</v>
      </c>
      <c r="AE102" s="20" cm="1">
        <f t="array" ref="AE102">_xlfn.IFS(P102&lt;='Kargo Fiyatları'!$M$4,'Kargo Fiyatları'!$O$4,P102&lt;='Kargo Fiyatları'!$M$5,'Kargo Fiyatları'!$O$5,P102&gt;='Kargo Fiyatları'!$M$6,VLOOKUP(J102,'Kargo Fiyatları'!A:K,7,0)*1.2)</f>
        <v>118.008</v>
      </c>
      <c r="AF102" s="14">
        <v>8.39</v>
      </c>
      <c r="AG102" s="14">
        <f t="shared" si="31"/>
        <v>240.48150000000001</v>
      </c>
      <c r="AH102" s="21">
        <f t="shared" si="32"/>
        <v>54.836749999999938</v>
      </c>
      <c r="AI102" s="63">
        <f t="shared" si="27"/>
        <v>10.832500000000003</v>
      </c>
    </row>
    <row r="103" spans="1:35" x14ac:dyDescent="0.3">
      <c r="A103" s="13" t="str">
        <f t="shared" si="18"/>
        <v>BPL50029</v>
      </c>
      <c r="B103" s="36" t="s">
        <v>207</v>
      </c>
      <c r="C103" s="44" t="s">
        <v>420</v>
      </c>
      <c r="D103" s="38" t="s">
        <v>416</v>
      </c>
      <c r="E103" s="38"/>
      <c r="F103" s="38"/>
      <c r="G103" s="38"/>
      <c r="H103" s="57">
        <f t="shared" si="19"/>
        <v>0</v>
      </c>
      <c r="I103" s="13" t="s">
        <v>419</v>
      </c>
      <c r="J103" s="13">
        <v>1</v>
      </c>
      <c r="K103" s="26">
        <f>VLOOKUP(B103,'FIYAT DATA'!A:C,3,)</f>
        <v>36</v>
      </c>
      <c r="L103" s="14">
        <f t="shared" si="20"/>
        <v>30</v>
      </c>
      <c r="M103" s="14">
        <v>5</v>
      </c>
      <c r="N103" s="14">
        <v>2</v>
      </c>
      <c r="O103" s="14">
        <f t="shared" si="21"/>
        <v>43</v>
      </c>
      <c r="P103" s="15">
        <v>189.9</v>
      </c>
      <c r="Q103" s="23"/>
      <c r="R103" s="23"/>
      <c r="S103" s="23"/>
      <c r="T103" s="23"/>
      <c r="U103" s="23"/>
      <c r="V103" s="16" cm="1">
        <f t="array" ref="V103">_xlfn.IFS(I103=VLOOKUP(I103,Sistem!$L$1:$M$21,1,0),VLOOKUP(I103,Sistem!$L$1:$M$21,2,0))</f>
        <v>0.16500000000000001</v>
      </c>
      <c r="W103" s="16"/>
      <c r="X103" s="16"/>
      <c r="Y103" s="16"/>
      <c r="Z103" s="16"/>
      <c r="AA103" s="16"/>
      <c r="AB103" s="17">
        <f t="shared" si="28"/>
        <v>36.061249999999994</v>
      </c>
      <c r="AC103" s="18">
        <f t="shared" si="29"/>
        <v>0.18989599789362818</v>
      </c>
      <c r="AD103" s="19">
        <f t="shared" si="30"/>
        <v>0.83863372093023247</v>
      </c>
      <c r="AE103" s="20" cm="1">
        <f t="array" ref="AE103">_xlfn.IFS(P103&lt;='Kargo Fiyatları'!$M$4,'Kargo Fiyatları'!$O$4,P103&lt;='Kargo Fiyatları'!$M$5,'Kargo Fiyatları'!$O$5,P103&gt;='Kargo Fiyatları'!$M$6,VLOOKUP(J103,'Kargo Fiyatları'!A:K,7,0)*1.2)</f>
        <v>62.003999999999998</v>
      </c>
      <c r="AF103" s="14">
        <v>8.39</v>
      </c>
      <c r="AG103" s="14">
        <f t="shared" si="31"/>
        <v>31.333500000000001</v>
      </c>
      <c r="AH103" s="21">
        <f t="shared" si="32"/>
        <v>7.5287500000000165</v>
      </c>
      <c r="AI103" s="63">
        <f t="shared" si="27"/>
        <v>1.5825</v>
      </c>
    </row>
    <row r="104" spans="1:35" x14ac:dyDescent="0.3">
      <c r="A104" s="13" t="str">
        <f t="shared" si="18"/>
        <v>BPL50030</v>
      </c>
      <c r="B104" s="36" t="s">
        <v>208</v>
      </c>
      <c r="C104" s="44" t="s">
        <v>420</v>
      </c>
      <c r="D104" s="24" t="s">
        <v>415</v>
      </c>
      <c r="E104" s="24"/>
      <c r="F104" s="24"/>
      <c r="G104" s="24"/>
      <c r="H104" s="57">
        <f t="shared" si="19"/>
        <v>0</v>
      </c>
      <c r="I104" s="13" t="s">
        <v>419</v>
      </c>
      <c r="J104" s="13">
        <v>1</v>
      </c>
      <c r="K104" s="26">
        <f>VLOOKUP(B104,'FIYAT DATA'!A:C,3,)</f>
        <v>36</v>
      </c>
      <c r="L104" s="14">
        <f t="shared" si="20"/>
        <v>30</v>
      </c>
      <c r="M104" s="14">
        <v>5</v>
      </c>
      <c r="N104" s="14">
        <v>2</v>
      </c>
      <c r="O104" s="14">
        <f t="shared" si="21"/>
        <v>43</v>
      </c>
      <c r="P104" s="15">
        <v>189.9</v>
      </c>
      <c r="Q104" s="23"/>
      <c r="R104" s="23"/>
      <c r="S104" s="23"/>
      <c r="T104" s="23"/>
      <c r="U104" s="23"/>
      <c r="V104" s="16" cm="1">
        <f t="array" ref="V104">_xlfn.IFS(I104=VLOOKUP(I104,Sistem!$L$1:$M$21,1,0),VLOOKUP(I104,Sistem!$L$1:$M$21,2,0))</f>
        <v>0.16500000000000001</v>
      </c>
      <c r="W104" s="16"/>
      <c r="X104" s="16"/>
      <c r="Y104" s="16"/>
      <c r="Z104" s="16"/>
      <c r="AA104" s="16"/>
      <c r="AB104" s="17">
        <f t="shared" si="28"/>
        <v>36.061249999999994</v>
      </c>
      <c r="AC104" s="18">
        <f t="shared" si="29"/>
        <v>0.18989599789362818</v>
      </c>
      <c r="AD104" s="19">
        <f t="shared" si="30"/>
        <v>0.83863372093023247</v>
      </c>
      <c r="AE104" s="20" cm="1">
        <f t="array" ref="AE104">_xlfn.IFS(P104&lt;='Kargo Fiyatları'!$M$4,'Kargo Fiyatları'!$O$4,P104&lt;='Kargo Fiyatları'!$M$5,'Kargo Fiyatları'!$O$5,P104&gt;='Kargo Fiyatları'!$M$6,VLOOKUP(J104,'Kargo Fiyatları'!A:K,7,0)*1.2)</f>
        <v>62.003999999999998</v>
      </c>
      <c r="AF104" s="14">
        <v>8.39</v>
      </c>
      <c r="AG104" s="14">
        <f t="shared" si="31"/>
        <v>31.333500000000001</v>
      </c>
      <c r="AH104" s="21">
        <f t="shared" si="32"/>
        <v>7.5287500000000165</v>
      </c>
      <c r="AI104" s="63">
        <f t="shared" si="27"/>
        <v>1.5825</v>
      </c>
    </row>
    <row r="105" spans="1:35" x14ac:dyDescent="0.3">
      <c r="A105" s="13" t="str">
        <f t="shared" si="18"/>
        <v>BPL50031</v>
      </c>
      <c r="B105" s="36" t="s">
        <v>225</v>
      </c>
      <c r="C105" s="44" t="s">
        <v>420</v>
      </c>
      <c r="D105" s="24" t="s">
        <v>417</v>
      </c>
      <c r="E105" s="24"/>
      <c r="F105" s="24"/>
      <c r="G105" s="24"/>
      <c r="H105" s="57">
        <f t="shared" si="19"/>
        <v>0</v>
      </c>
      <c r="I105" s="13" t="s">
        <v>419</v>
      </c>
      <c r="J105" s="13">
        <v>1</v>
      </c>
      <c r="K105" s="26">
        <f>VLOOKUP(B105,'FIYAT DATA'!A:C,3,)</f>
        <v>36</v>
      </c>
      <c r="L105" s="14">
        <f t="shared" si="20"/>
        <v>30</v>
      </c>
      <c r="M105" s="14">
        <v>5</v>
      </c>
      <c r="N105" s="14">
        <v>2</v>
      </c>
      <c r="O105" s="14">
        <f t="shared" si="21"/>
        <v>43</v>
      </c>
      <c r="P105" s="51">
        <v>124.8</v>
      </c>
      <c r="Q105" s="23"/>
      <c r="R105" s="23"/>
      <c r="S105" s="23"/>
      <c r="T105" s="23"/>
      <c r="U105" s="23"/>
      <c r="V105" s="16" cm="1">
        <f t="array" ref="V105">_xlfn.IFS(I105=VLOOKUP(I105,Sistem!$L$1:$M$21,1,0),VLOOKUP(I105,Sistem!$L$1:$M$21,2,0))</f>
        <v>0.16500000000000001</v>
      </c>
      <c r="W105" s="16"/>
      <c r="X105" s="16"/>
      <c r="Y105" s="16"/>
      <c r="Z105" s="16"/>
      <c r="AA105" s="16"/>
      <c r="AB105" s="17">
        <f t="shared" si="28"/>
        <v>15.895000000000003</v>
      </c>
      <c r="AC105" s="18">
        <f t="shared" si="29"/>
        <v>0.12736378205128207</v>
      </c>
      <c r="AD105" s="19">
        <f t="shared" si="30"/>
        <v>0.36965116279069776</v>
      </c>
      <c r="AE105" s="20" cm="1">
        <f t="array" ref="AE105">_xlfn.IFS(P105&lt;='Kargo Fiyatları'!$M$4,'Kargo Fiyatları'!$O$4,P105&lt;='Kargo Fiyatları'!$M$5,'Kargo Fiyatları'!$O$5,P105&gt;='Kargo Fiyatları'!$M$6,VLOOKUP(J105,'Kargo Fiyatları'!A:K,7,0)*1.2)</f>
        <v>32.495999999999995</v>
      </c>
      <c r="AF105" s="14">
        <v>8.39</v>
      </c>
      <c r="AG105" s="14">
        <f t="shared" si="31"/>
        <v>20.591999999999999</v>
      </c>
      <c r="AH105" s="21">
        <f t="shared" si="32"/>
        <v>3.3870000000000005</v>
      </c>
      <c r="AI105" s="63">
        <f t="shared" si="27"/>
        <v>1.04</v>
      </c>
    </row>
    <row r="106" spans="1:35" x14ac:dyDescent="0.3">
      <c r="A106" s="13" t="str">
        <f t="shared" si="18"/>
        <v>BPL50020</v>
      </c>
      <c r="B106" s="36" t="s">
        <v>198</v>
      </c>
      <c r="C106" s="46" t="s">
        <v>426</v>
      </c>
      <c r="D106" s="24" t="s">
        <v>438</v>
      </c>
      <c r="E106" s="24">
        <v>22.5</v>
      </c>
      <c r="F106" s="24">
        <v>21.5</v>
      </c>
      <c r="G106" s="24">
        <v>24.5</v>
      </c>
      <c r="H106" s="57">
        <f t="shared" si="19"/>
        <v>3.9506250000000001</v>
      </c>
      <c r="I106" s="13" t="s">
        <v>23</v>
      </c>
      <c r="J106" s="13">
        <v>4</v>
      </c>
      <c r="K106" s="26">
        <f>VLOOKUP(B106,'FIYAT DATA'!A:C,3,)</f>
        <v>100</v>
      </c>
      <c r="L106" s="14">
        <f t="shared" si="20"/>
        <v>83.333333333333343</v>
      </c>
      <c r="M106" s="14">
        <v>5</v>
      </c>
      <c r="N106" s="14">
        <v>2</v>
      </c>
      <c r="O106" s="14">
        <f t="shared" si="21"/>
        <v>107.00000000000001</v>
      </c>
      <c r="P106" s="15">
        <v>319.89999999999998</v>
      </c>
      <c r="Q106" s="23"/>
      <c r="R106" s="23"/>
      <c r="S106" s="23"/>
      <c r="T106" s="23"/>
      <c r="U106" s="23"/>
      <c r="V106" s="16" cm="1">
        <f t="array" ref="V106">_xlfn.IFS(I106=VLOOKUP(I106,Sistem!$L$1:$M$21,1,0),VLOOKUP(I106,Sistem!$L$1:$M$21,2,0))</f>
        <v>0.185</v>
      </c>
      <c r="W106" s="16"/>
      <c r="X106" s="16"/>
      <c r="Y106" s="16"/>
      <c r="Z106" s="16"/>
      <c r="AA106" s="16"/>
      <c r="AB106" s="17">
        <f t="shared" si="28"/>
        <v>41.981249999999989</v>
      </c>
      <c r="AC106" s="18">
        <f t="shared" si="29"/>
        <v>0.13123241638011876</v>
      </c>
      <c r="AD106" s="19">
        <f t="shared" si="30"/>
        <v>0.39234813084112136</v>
      </c>
      <c r="AE106" s="20" cm="1">
        <f t="array" ref="AE106">_xlfn.IFS(P106&lt;='Kargo Fiyatları'!$M$4,'Kargo Fiyatları'!$O$4,P106&lt;='Kargo Fiyatları'!$M$5,'Kargo Fiyatları'!$O$5,P106&gt;='Kargo Fiyatları'!$M$6,VLOOKUP(J106,'Kargo Fiyatları'!A:K,7,0)*1.2)</f>
        <v>91.751999999999995</v>
      </c>
      <c r="AF106" s="14">
        <v>8.39</v>
      </c>
      <c r="AG106" s="14">
        <f t="shared" si="31"/>
        <v>59.181499999999993</v>
      </c>
      <c r="AH106" s="21">
        <f t="shared" si="32"/>
        <v>8.9294166666666683</v>
      </c>
      <c r="AI106" s="63">
        <f t="shared" si="27"/>
        <v>2.6658333333333331</v>
      </c>
    </row>
    <row r="107" spans="1:35" x14ac:dyDescent="0.3">
      <c r="A107" s="13" t="str">
        <f t="shared" si="18"/>
        <v>BPL50021</v>
      </c>
      <c r="B107" s="36" t="s">
        <v>199</v>
      </c>
      <c r="C107" s="46" t="s">
        <v>427</v>
      </c>
      <c r="D107" s="24" t="s">
        <v>439</v>
      </c>
      <c r="E107" s="24">
        <v>22.5</v>
      </c>
      <c r="F107" s="24">
        <v>21.5</v>
      </c>
      <c r="G107" s="24">
        <v>24.5</v>
      </c>
      <c r="H107" s="57">
        <f t="shared" si="19"/>
        <v>3.9506250000000001</v>
      </c>
      <c r="I107" s="13" t="s">
        <v>23</v>
      </c>
      <c r="J107" s="13">
        <v>4</v>
      </c>
      <c r="K107" s="69">
        <f>VLOOKUP(B107,'FIYAT DATA'!A:C,3,)</f>
        <v>150</v>
      </c>
      <c r="L107" s="14">
        <f t="shared" si="20"/>
        <v>125</v>
      </c>
      <c r="M107" s="14">
        <v>5</v>
      </c>
      <c r="N107" s="14">
        <v>2</v>
      </c>
      <c r="O107" s="14">
        <f t="shared" si="21"/>
        <v>157</v>
      </c>
      <c r="P107" s="51">
        <v>265.89999999999998</v>
      </c>
      <c r="Q107" s="23"/>
      <c r="R107" s="23"/>
      <c r="S107" s="23"/>
      <c r="T107" s="23"/>
      <c r="U107" s="23"/>
      <c r="V107" s="16" cm="1">
        <f t="array" ref="V107">_xlfn.IFS(I107=VLOOKUP(I107,Sistem!$L$1:$M$21,1,0),VLOOKUP(I107,Sistem!$L$1:$M$21,2,0))</f>
        <v>0.185</v>
      </c>
      <c r="W107" s="16"/>
      <c r="X107" s="16"/>
      <c r="Y107" s="16"/>
      <c r="Z107" s="16"/>
      <c r="AA107" s="16"/>
      <c r="AB107" s="17">
        <f t="shared" si="28"/>
        <v>-35.910416666666698</v>
      </c>
      <c r="AC107" s="18">
        <f t="shared" si="29"/>
        <v>-0.13505233797166868</v>
      </c>
      <c r="AD107" s="19">
        <f t="shared" si="30"/>
        <v>-0.22872876857749488</v>
      </c>
      <c r="AE107" s="20" cm="1">
        <f t="array" ref="AE107">_xlfn.IFS(P107&lt;='Kargo Fiyatları'!$M$4,'Kargo Fiyatları'!$O$4,P107&lt;='Kargo Fiyatları'!$M$5,'Kargo Fiyatları'!$O$5,P107&gt;='Kargo Fiyatları'!$M$6,VLOOKUP(J107,'Kargo Fiyatları'!A:K,7,0)*1.2)</f>
        <v>91.751999999999995</v>
      </c>
      <c r="AF107" s="14">
        <v>8.39</v>
      </c>
      <c r="AG107" s="14">
        <f t="shared" si="31"/>
        <v>49.191499999999998</v>
      </c>
      <c r="AH107" s="21">
        <f t="shared" si="32"/>
        <v>-6.738916666666654</v>
      </c>
      <c r="AI107" s="63">
        <f t="shared" si="27"/>
        <v>2.2158333333333333</v>
      </c>
    </row>
    <row r="108" spans="1:35" x14ac:dyDescent="0.3">
      <c r="A108" s="13" t="str">
        <f t="shared" si="18"/>
        <v>BPL50022</v>
      </c>
      <c r="B108" s="36" t="s">
        <v>200</v>
      </c>
      <c r="C108" s="46" t="s">
        <v>428</v>
      </c>
      <c r="D108" s="24" t="s">
        <v>440</v>
      </c>
      <c r="E108" s="24"/>
      <c r="F108" s="24"/>
      <c r="G108" s="24"/>
      <c r="H108" s="57">
        <f t="shared" si="19"/>
        <v>0</v>
      </c>
      <c r="I108" s="13" t="s">
        <v>23</v>
      </c>
      <c r="J108" s="13">
        <v>6</v>
      </c>
      <c r="K108" s="26">
        <f>VLOOKUP(B108,'FIYAT DATA'!A:C,3,)</f>
        <v>200</v>
      </c>
      <c r="L108" s="14">
        <f t="shared" si="20"/>
        <v>166.66666666666669</v>
      </c>
      <c r="M108" s="14">
        <v>5</v>
      </c>
      <c r="N108" s="14">
        <v>2</v>
      </c>
      <c r="O108" s="14">
        <f t="shared" si="21"/>
        <v>207.00000000000003</v>
      </c>
      <c r="P108" s="15">
        <v>519.9</v>
      </c>
      <c r="Q108" s="23"/>
      <c r="R108" s="23"/>
      <c r="S108" s="23"/>
      <c r="T108" s="23"/>
      <c r="U108" s="23"/>
      <c r="V108" s="16" cm="1">
        <f t="array" ref="V108">_xlfn.IFS(I108=VLOOKUP(I108,Sistem!$L$1:$M$21,1,0),VLOOKUP(I108,Sistem!$L$1:$M$21,2,0))</f>
        <v>0.185</v>
      </c>
      <c r="W108" s="16"/>
      <c r="X108" s="16"/>
      <c r="Y108" s="16"/>
      <c r="Z108" s="16"/>
      <c r="AA108" s="16"/>
      <c r="AB108" s="17">
        <f t="shared" si="28"/>
        <v>77.584583333333299</v>
      </c>
      <c r="AC108" s="18">
        <f t="shared" si="29"/>
        <v>0.14922981983714811</v>
      </c>
      <c r="AD108" s="19">
        <f t="shared" si="30"/>
        <v>0.37480475040257627</v>
      </c>
      <c r="AE108" s="20" cm="1">
        <f t="array" ref="AE108">_xlfn.IFS(P108&lt;='Kargo Fiyatları'!$M$4,'Kargo Fiyatları'!$O$4,P108&lt;='Kargo Fiyatları'!$M$5,'Kargo Fiyatları'!$O$5,P108&gt;='Kargo Fiyatları'!$M$6,VLOOKUP(J108,'Kargo Fiyatları'!A:K,7,0)*1.2)</f>
        <v>110.02799999999999</v>
      </c>
      <c r="AF108" s="14">
        <v>8.39</v>
      </c>
      <c r="AG108" s="14">
        <f t="shared" si="31"/>
        <v>96.1815</v>
      </c>
      <c r="AH108" s="21">
        <f t="shared" si="32"/>
        <v>16.383416666666676</v>
      </c>
      <c r="AI108" s="63">
        <f t="shared" si="27"/>
        <v>4.3325000000000005</v>
      </c>
    </row>
    <row r="109" spans="1:35" x14ac:dyDescent="0.3">
      <c r="A109" s="13" t="str">
        <f t="shared" si="18"/>
        <v>BPL50023</v>
      </c>
      <c r="B109" s="36" t="s">
        <v>201</v>
      </c>
      <c r="C109" s="46" t="s">
        <v>429</v>
      </c>
      <c r="D109" s="24" t="s">
        <v>441</v>
      </c>
      <c r="E109" s="24">
        <v>22.5</v>
      </c>
      <c r="F109" s="24">
        <v>21.5</v>
      </c>
      <c r="G109" s="24">
        <v>49</v>
      </c>
      <c r="H109" s="57">
        <f t="shared" si="19"/>
        <v>7.9012500000000001</v>
      </c>
      <c r="I109" s="13" t="s">
        <v>23</v>
      </c>
      <c r="J109" s="13">
        <v>8</v>
      </c>
      <c r="K109" s="26">
        <f>VLOOKUP(B109,'FIYAT DATA'!A:C,3,)</f>
        <v>250</v>
      </c>
      <c r="L109" s="14">
        <f t="shared" si="20"/>
        <v>208.33333333333334</v>
      </c>
      <c r="M109" s="14">
        <v>5</v>
      </c>
      <c r="N109" s="14">
        <v>2</v>
      </c>
      <c r="O109" s="14">
        <f t="shared" si="21"/>
        <v>257</v>
      </c>
      <c r="P109" s="15">
        <v>649.9</v>
      </c>
      <c r="Q109" s="23"/>
      <c r="R109" s="23"/>
      <c r="S109" s="23"/>
      <c r="T109" s="23"/>
      <c r="U109" s="23"/>
      <c r="V109" s="16" cm="1">
        <f t="array" ref="V109">_xlfn.IFS(I109=VLOOKUP(I109,Sistem!$L$1:$M$21,1,0),VLOOKUP(I109,Sistem!$L$1:$M$21,2,0))</f>
        <v>0.185</v>
      </c>
      <c r="W109" s="16"/>
      <c r="X109" s="16"/>
      <c r="Y109" s="16"/>
      <c r="Z109" s="16"/>
      <c r="AA109" s="16"/>
      <c r="AB109" s="17">
        <f t="shared" si="28"/>
        <v>109.59625000000001</v>
      </c>
      <c r="AC109" s="18">
        <f t="shared" si="29"/>
        <v>0.16863555931681801</v>
      </c>
      <c r="AD109" s="19">
        <f t="shared" si="30"/>
        <v>0.42644455252918295</v>
      </c>
      <c r="AE109" s="20" cm="1">
        <f t="array" ref="AE109">_xlfn.IFS(P109&lt;='Kargo Fiyatları'!$M$4,'Kargo Fiyatları'!$O$4,P109&lt;='Kargo Fiyatları'!$M$5,'Kargo Fiyatları'!$O$5,P109&gt;='Kargo Fiyatları'!$M$6,VLOOKUP(J109,'Kargo Fiyatları'!A:K,7,0)*1.2)</f>
        <v>126.264</v>
      </c>
      <c r="AF109" s="14">
        <v>8.39</v>
      </c>
      <c r="AG109" s="14">
        <f t="shared" si="31"/>
        <v>120.2315</v>
      </c>
      <c r="AH109" s="21">
        <f t="shared" si="32"/>
        <v>23.002416666666647</v>
      </c>
      <c r="AI109" s="63">
        <f t="shared" si="27"/>
        <v>5.4158333333333335</v>
      </c>
    </row>
    <row r="110" spans="1:35" x14ac:dyDescent="0.3">
      <c r="A110" s="13" t="str">
        <f t="shared" si="18"/>
        <v>BPL50024</v>
      </c>
      <c r="B110" s="36" t="s">
        <v>202</v>
      </c>
      <c r="C110" s="46" t="s">
        <v>430</v>
      </c>
      <c r="D110" s="24" t="s">
        <v>442</v>
      </c>
      <c r="E110" s="24">
        <v>22.5</v>
      </c>
      <c r="F110" s="24">
        <v>21.5</v>
      </c>
      <c r="G110" s="24">
        <v>49</v>
      </c>
      <c r="H110" s="57">
        <f t="shared" si="19"/>
        <v>7.9012500000000001</v>
      </c>
      <c r="I110" s="13" t="s">
        <v>23</v>
      </c>
      <c r="J110" s="13">
        <v>8</v>
      </c>
      <c r="K110" s="26">
        <f>VLOOKUP(B110,'FIYAT DATA'!A:C,3,)</f>
        <v>300</v>
      </c>
      <c r="L110" s="14">
        <f t="shared" si="20"/>
        <v>250</v>
      </c>
      <c r="M110" s="14">
        <v>5</v>
      </c>
      <c r="N110" s="14">
        <v>2</v>
      </c>
      <c r="O110" s="14">
        <f t="shared" si="21"/>
        <v>307</v>
      </c>
      <c r="P110" s="51">
        <v>612</v>
      </c>
      <c r="Q110" s="23"/>
      <c r="R110" s="23"/>
      <c r="S110" s="23"/>
      <c r="T110" s="23"/>
      <c r="U110" s="23"/>
      <c r="V110" s="16" cm="1">
        <f t="array" ref="V110">_xlfn.IFS(I110=VLOOKUP(I110,Sistem!$L$1:$M$21,1,0),VLOOKUP(I110,Sistem!$L$1:$M$21,2,0))</f>
        <v>0.185</v>
      </c>
      <c r="W110" s="16"/>
      <c r="X110" s="16"/>
      <c r="Y110" s="16"/>
      <c r="Z110" s="16"/>
      <c r="AA110" s="16"/>
      <c r="AB110" s="17">
        <f t="shared" si="28"/>
        <v>42.504999999999988</v>
      </c>
      <c r="AC110" s="18">
        <f t="shared" si="29"/>
        <v>6.9452614379084954E-2</v>
      </c>
      <c r="AD110" s="19">
        <f t="shared" si="30"/>
        <v>0.13845276872964166</v>
      </c>
      <c r="AE110" s="20" cm="1">
        <f t="array" ref="AE110">_xlfn.IFS(P110&lt;='Kargo Fiyatları'!$M$4,'Kargo Fiyatları'!$O$4,P110&lt;='Kargo Fiyatları'!$M$5,'Kargo Fiyatları'!$O$5,P110&gt;='Kargo Fiyatları'!$M$6,VLOOKUP(J110,'Kargo Fiyatları'!A:K,7,0)*1.2)</f>
        <v>126.264</v>
      </c>
      <c r="AF110" s="14">
        <v>8.39</v>
      </c>
      <c r="AG110" s="14">
        <f t="shared" si="31"/>
        <v>113.22</v>
      </c>
      <c r="AH110" s="21">
        <f t="shared" si="32"/>
        <v>9.521000000000015</v>
      </c>
      <c r="AI110" s="63">
        <f t="shared" si="27"/>
        <v>5.1000000000000005</v>
      </c>
    </row>
    <row r="111" spans="1:35" x14ac:dyDescent="0.3">
      <c r="A111" s="13" t="str">
        <f t="shared" si="18"/>
        <v>BPL50002</v>
      </c>
      <c r="B111" s="36" t="s">
        <v>170</v>
      </c>
      <c r="C111" s="53" t="s">
        <v>171</v>
      </c>
      <c r="D111" s="24" t="s">
        <v>172</v>
      </c>
      <c r="E111" s="32">
        <v>21</v>
      </c>
      <c r="F111" s="32">
        <v>20</v>
      </c>
      <c r="G111" s="32">
        <v>21</v>
      </c>
      <c r="H111" s="57">
        <f t="shared" si="19"/>
        <v>2.94</v>
      </c>
      <c r="I111" s="13" t="s">
        <v>23</v>
      </c>
      <c r="J111" s="13">
        <v>4</v>
      </c>
      <c r="K111" s="26">
        <f>VLOOKUP(B111,'FIYAT DATA'!A:C,3,)</f>
        <v>90</v>
      </c>
      <c r="L111" s="14">
        <f t="shared" si="20"/>
        <v>75</v>
      </c>
      <c r="M111" s="14">
        <v>8</v>
      </c>
      <c r="N111" s="14">
        <v>2</v>
      </c>
      <c r="O111" s="14">
        <f t="shared" si="21"/>
        <v>100</v>
      </c>
      <c r="P111" s="15">
        <v>349.9</v>
      </c>
      <c r="Q111" s="23"/>
      <c r="R111" s="23"/>
      <c r="S111" s="23"/>
      <c r="T111" s="23"/>
      <c r="U111" s="23"/>
      <c r="V111" s="16" cm="1">
        <f t="array" ref="V111">_xlfn.IFS(I111=VLOOKUP(I111,Sistem!$L$1:$M$21,1,0),VLOOKUP(I111,Sistem!$L$1:$M$21,2,0))</f>
        <v>0.185</v>
      </c>
      <c r="W111" s="16"/>
      <c r="X111" s="16"/>
      <c r="Y111" s="16"/>
      <c r="Z111" s="16"/>
      <c r="AA111" s="16"/>
      <c r="AB111" s="17">
        <f t="shared" si="28"/>
        <v>67.939583333333303</v>
      </c>
      <c r="AC111" s="18">
        <f t="shared" si="29"/>
        <v>0.19416857197294457</v>
      </c>
      <c r="AD111" s="19">
        <f t="shared" si="30"/>
        <v>0.67939583333333298</v>
      </c>
      <c r="AE111" s="20" cm="1">
        <f t="array" ref="AE111">_xlfn.IFS(P111&lt;='Kargo Fiyatları'!$M$4,'Kargo Fiyatları'!$O$4,P111&lt;='Kargo Fiyatları'!$M$5,'Kargo Fiyatları'!$O$5,P111&gt;='Kargo Fiyatları'!$M$6,VLOOKUP(J111,'Kargo Fiyatları'!A:K,7,0)*1.2)</f>
        <v>91.751999999999995</v>
      </c>
      <c r="AF111" s="14">
        <v>8.39</v>
      </c>
      <c r="AG111" s="14">
        <f t="shared" si="31"/>
        <v>64.731499999999997</v>
      </c>
      <c r="AH111" s="21">
        <f t="shared" si="32"/>
        <v>14.171083333333343</v>
      </c>
      <c r="AI111" s="63">
        <f t="shared" si="27"/>
        <v>2.9158333333333331</v>
      </c>
    </row>
    <row r="112" spans="1:35" x14ac:dyDescent="0.3">
      <c r="B112" s="36"/>
      <c r="C112" s="71"/>
      <c r="D112" s="43" t="s">
        <v>485</v>
      </c>
      <c r="E112" s="24"/>
      <c r="F112" s="24"/>
      <c r="G112" s="24"/>
      <c r="H112" s="57">
        <f t="shared" si="19"/>
        <v>0</v>
      </c>
      <c r="I112" s="13" t="s">
        <v>483</v>
      </c>
      <c r="J112" s="13">
        <v>5</v>
      </c>
      <c r="K112" s="26">
        <v>120</v>
      </c>
      <c r="L112" s="14">
        <f t="shared" si="20"/>
        <v>100</v>
      </c>
      <c r="M112" s="14">
        <v>8</v>
      </c>
      <c r="N112" s="14">
        <v>2</v>
      </c>
      <c r="O112" s="14">
        <f t="shared" si="21"/>
        <v>130</v>
      </c>
      <c r="P112" s="15">
        <v>399</v>
      </c>
      <c r="Q112" s="23"/>
      <c r="R112" s="23"/>
      <c r="S112" s="23"/>
      <c r="T112" s="23"/>
      <c r="U112" s="23"/>
      <c r="V112" s="16" cm="1">
        <f t="array" ref="V112">_xlfn.IFS(I112=VLOOKUP(I112,Sistem!$L$1:$M$21,1,0),VLOOKUP(I112,Sistem!$L$1:$M$21,2,0))</f>
        <v>0.18099999999999999</v>
      </c>
      <c r="W112" s="16"/>
      <c r="X112" s="16"/>
      <c r="Y112" s="16"/>
      <c r="Z112" s="16"/>
      <c r="AA112" s="16"/>
      <c r="AB112" s="17">
        <f t="shared" si="28"/>
        <v>72.58750000000002</v>
      </c>
      <c r="AC112" s="18">
        <f t="shared" si="29"/>
        <v>0.18192355889724315</v>
      </c>
      <c r="AD112" s="19">
        <f t="shared" si="30"/>
        <v>0.55836538461538476</v>
      </c>
      <c r="AE112" s="20" cm="1">
        <f t="array" ref="AE112">_xlfn.IFS(P112&lt;='Kargo Fiyatları'!$M$4,'Kargo Fiyatları'!$O$4,P112&lt;='Kargo Fiyatları'!$M$5,'Kargo Fiyatları'!$O$5,P112&gt;='Kargo Fiyatları'!$M$6,VLOOKUP(J112,'Kargo Fiyatları'!A:K,7,0)*1.2)</f>
        <v>97.295999999999992</v>
      </c>
      <c r="AF112" s="14">
        <v>8.39</v>
      </c>
      <c r="AG112" s="14">
        <f t="shared" si="31"/>
        <v>72.218999999999994</v>
      </c>
      <c r="AH112" s="21">
        <f t="shared" si="32"/>
        <v>15.182500000000005</v>
      </c>
      <c r="AI112" s="63">
        <f t="shared" si="27"/>
        <v>3.3250000000000002</v>
      </c>
    </row>
    <row r="113" spans="1:38" x14ac:dyDescent="0.3">
      <c r="A113" s="13" t="str">
        <f>"B"&amp;B113</f>
        <v>BPL50074</v>
      </c>
      <c r="B113" s="36" t="s">
        <v>340</v>
      </c>
      <c r="C113" s="44"/>
      <c r="D113" s="25" t="s">
        <v>407</v>
      </c>
      <c r="E113" s="25"/>
      <c r="F113" s="25"/>
      <c r="G113" s="25"/>
      <c r="H113" s="57">
        <f t="shared" si="19"/>
        <v>0</v>
      </c>
      <c r="K113" s="26"/>
      <c r="L113" s="14"/>
      <c r="M113" s="14"/>
      <c r="N113" s="14"/>
      <c r="O113" s="14"/>
      <c r="P113" s="15"/>
      <c r="Q113" s="23"/>
      <c r="R113" s="23"/>
      <c r="S113" s="23"/>
      <c r="T113" s="23"/>
      <c r="U113" s="23"/>
      <c r="V113" s="16"/>
      <c r="W113" s="16"/>
      <c r="X113" s="16"/>
      <c r="Y113" s="16"/>
      <c r="Z113" s="16"/>
      <c r="AA113" s="16"/>
      <c r="AB113" s="17"/>
      <c r="AC113" s="18"/>
      <c r="AD113" s="19"/>
      <c r="AE113" s="20" cm="1">
        <f t="array" ref="AE113">_xlfn.IFS(P113&lt;='Kargo Fiyatları'!$M$4,'Kargo Fiyatları'!$O$4,P113&lt;='Kargo Fiyatları'!$M$5,'Kargo Fiyatları'!$O$5,P113&gt;='Kargo Fiyatları'!$M$6,VLOOKUP(J113,'Kargo Fiyatları'!A:K,7,0)*1.2)</f>
        <v>32.495999999999995</v>
      </c>
      <c r="AF113" s="14"/>
      <c r="AG113" s="14"/>
      <c r="AH113" s="21"/>
      <c r="AI113" s="63">
        <f t="shared" si="27"/>
        <v>0</v>
      </c>
    </row>
    <row r="114" spans="1:38" x14ac:dyDescent="0.3">
      <c r="B114" s="36"/>
      <c r="C114" s="44"/>
      <c r="D114" s="25" t="s">
        <v>410</v>
      </c>
      <c r="E114" s="25"/>
      <c r="F114" s="25"/>
      <c r="G114" s="25"/>
      <c r="H114" s="57">
        <f t="shared" si="19"/>
        <v>0</v>
      </c>
      <c r="K114" s="26"/>
      <c r="L114" s="14"/>
      <c r="M114" s="14"/>
      <c r="N114" s="14"/>
      <c r="O114" s="14"/>
      <c r="P114" s="15"/>
      <c r="Q114" s="23"/>
      <c r="R114" s="23"/>
      <c r="S114" s="23"/>
      <c r="T114" s="23"/>
      <c r="U114" s="23"/>
      <c r="V114" s="16"/>
      <c r="W114" s="16"/>
      <c r="X114" s="16"/>
      <c r="Y114" s="16"/>
      <c r="Z114" s="16"/>
      <c r="AA114" s="16"/>
      <c r="AB114" s="17"/>
      <c r="AC114" s="18"/>
      <c r="AD114" s="19"/>
      <c r="AE114" s="20" cm="1">
        <f t="array" ref="AE114">_xlfn.IFS(P114&lt;='Kargo Fiyatları'!$M$4,'Kargo Fiyatları'!$O$4,P114&lt;='Kargo Fiyatları'!$M$5,'Kargo Fiyatları'!$O$5,P114&gt;='Kargo Fiyatları'!$M$6,VLOOKUP(J114,'Kargo Fiyatları'!A:K,7,0)*1.2)</f>
        <v>32.495999999999995</v>
      </c>
      <c r="AF114" s="14"/>
      <c r="AG114" s="14"/>
      <c r="AH114" s="21"/>
      <c r="AI114" s="63">
        <f t="shared" si="27"/>
        <v>0</v>
      </c>
    </row>
    <row r="115" spans="1:38" x14ac:dyDescent="0.3">
      <c r="B115" s="36"/>
      <c r="C115" s="44"/>
      <c r="D115" s="25" t="s">
        <v>409</v>
      </c>
      <c r="E115" s="25"/>
      <c r="F115" s="25"/>
      <c r="G115" s="25"/>
      <c r="H115" s="57">
        <f t="shared" si="19"/>
        <v>0</v>
      </c>
      <c r="K115" s="26"/>
      <c r="L115" s="14"/>
      <c r="M115" s="14"/>
      <c r="N115" s="14"/>
      <c r="O115" s="14"/>
      <c r="P115" s="15"/>
      <c r="Q115" s="23"/>
      <c r="R115" s="23"/>
      <c r="S115" s="23"/>
      <c r="T115" s="23"/>
      <c r="U115" s="23"/>
      <c r="V115" s="16"/>
      <c r="W115" s="16"/>
      <c r="X115" s="16"/>
      <c r="Y115" s="16"/>
      <c r="Z115" s="16"/>
      <c r="AA115" s="16"/>
      <c r="AB115" s="17"/>
      <c r="AC115" s="18"/>
      <c r="AD115" s="19"/>
      <c r="AE115" s="20" cm="1">
        <f t="array" ref="AE115">_xlfn.IFS(P115&lt;='Kargo Fiyatları'!$M$4,'Kargo Fiyatları'!$O$4,P115&lt;='Kargo Fiyatları'!$M$5,'Kargo Fiyatları'!$O$5,P115&gt;='Kargo Fiyatları'!$M$6,VLOOKUP(J115,'Kargo Fiyatları'!A:K,7,0)*1.2)</f>
        <v>32.495999999999995</v>
      </c>
      <c r="AF115" s="14"/>
      <c r="AG115" s="14"/>
      <c r="AH115" s="21"/>
      <c r="AI115" s="63">
        <f t="shared" si="27"/>
        <v>0</v>
      </c>
    </row>
    <row r="116" spans="1:38" x14ac:dyDescent="0.3">
      <c r="B116" s="36"/>
      <c r="C116" s="44"/>
      <c r="D116" s="25" t="s">
        <v>408</v>
      </c>
      <c r="E116" s="25"/>
      <c r="F116" s="25"/>
      <c r="G116" s="25"/>
      <c r="H116" s="57">
        <f t="shared" si="19"/>
        <v>0</v>
      </c>
      <c r="J116" s="13">
        <v>3</v>
      </c>
      <c r="K116" s="26">
        <v>34.799999999999997</v>
      </c>
      <c r="L116" s="14">
        <f>K116/1.2</f>
        <v>29</v>
      </c>
      <c r="M116" s="14">
        <v>3</v>
      </c>
      <c r="N116" s="14">
        <v>2</v>
      </c>
      <c r="O116" s="14">
        <f>(L116*1.2)+M116+N116</f>
        <v>39.799999999999997</v>
      </c>
      <c r="P116" s="15">
        <v>124.9</v>
      </c>
      <c r="Q116" s="23"/>
      <c r="R116" s="23"/>
      <c r="S116" s="23"/>
      <c r="T116" s="23"/>
      <c r="U116" s="23"/>
      <c r="V116" s="16">
        <v>0.20499999999999999</v>
      </c>
      <c r="W116" s="16"/>
      <c r="X116" s="16"/>
      <c r="Y116" s="16"/>
      <c r="Z116" s="16"/>
      <c r="AA116" s="16"/>
      <c r="AB116" s="17">
        <f>P116-O116-AE116-AF116-AG116-AH116</f>
        <v>15.507916666666677</v>
      </c>
      <c r="AC116" s="18">
        <f>AB116/P116</f>
        <v>0.12416266346410469</v>
      </c>
      <c r="AD116" s="19">
        <f>AB116/O116</f>
        <v>0.38964614740368536</v>
      </c>
      <c r="AE116" s="20" cm="1">
        <f t="array" ref="AE116">_xlfn.IFS(P116&lt;='Kargo Fiyatları'!$M$4,'Kargo Fiyatları'!$O$4,P116&lt;='Kargo Fiyatları'!$M$5,'Kargo Fiyatları'!$O$5,P116&gt;='Kargo Fiyatları'!$M$6,VLOOKUP(J116,'Kargo Fiyatları'!A:K,7,0)*1.2)</f>
        <v>32.495999999999995</v>
      </c>
      <c r="AF116" s="14">
        <v>8.39</v>
      </c>
      <c r="AG116" s="14">
        <f>P116*V116</f>
        <v>25.604499999999998</v>
      </c>
      <c r="AH116" s="21">
        <f>(P116-(P116/1.2))-((O116+AE116+AF116+AG116)-((O116+AE116+AF116+AG116)/1.2))</f>
        <v>3.1015833333333376</v>
      </c>
      <c r="AI116" s="63">
        <f t="shared" si="27"/>
        <v>1.0408333333333335</v>
      </c>
      <c r="AK116" s="13">
        <v>92</v>
      </c>
    </row>
    <row r="117" spans="1:38" x14ac:dyDescent="0.3">
      <c r="B117" s="36"/>
      <c r="C117" s="44"/>
      <c r="D117" s="25" t="s">
        <v>406</v>
      </c>
      <c r="E117" s="25"/>
      <c r="F117" s="25"/>
      <c r="G117" s="25"/>
      <c r="H117" s="57">
        <f t="shared" si="19"/>
        <v>0</v>
      </c>
      <c r="J117" s="13">
        <v>3</v>
      </c>
      <c r="K117" s="26">
        <v>36.9</v>
      </c>
      <c r="L117" s="14">
        <f>K117/1.2</f>
        <v>30.75</v>
      </c>
      <c r="M117" s="14">
        <v>3</v>
      </c>
      <c r="N117" s="14">
        <v>2</v>
      </c>
      <c r="O117" s="14">
        <f>(L117*1.2)+M117+N117</f>
        <v>41.9</v>
      </c>
      <c r="P117" s="15">
        <v>82</v>
      </c>
      <c r="Q117" s="23"/>
      <c r="R117" s="23"/>
      <c r="S117" s="23"/>
      <c r="T117" s="23"/>
      <c r="U117" s="23"/>
      <c r="V117" s="16">
        <v>0.20499999999999999</v>
      </c>
      <c r="W117" s="16"/>
      <c r="X117" s="16"/>
      <c r="Y117" s="16"/>
      <c r="Z117" s="16"/>
      <c r="AA117" s="16"/>
      <c r="AB117" s="17">
        <f>P117-O117-AE117-AF117-AG117-AH117</f>
        <v>-14.663333333333316</v>
      </c>
      <c r="AC117" s="18">
        <f>AB117/P117</f>
        <v>-0.1788211382113819</v>
      </c>
      <c r="AD117" s="19">
        <f>AB117/O117</f>
        <v>-0.34996022275258515</v>
      </c>
      <c r="AE117" s="20" cm="1">
        <f t="array" ref="AE117">_xlfn.IFS(P117&lt;='Kargo Fiyatları'!$M$4,'Kargo Fiyatları'!$O$4,P117&lt;='Kargo Fiyatları'!$M$5,'Kargo Fiyatları'!$O$5,P117&gt;='Kargo Fiyatları'!$M$6,VLOOKUP(J117,'Kargo Fiyatları'!A:K,7,0)*1.2)</f>
        <v>32.495999999999995</v>
      </c>
      <c r="AF117" s="14">
        <v>8.39</v>
      </c>
      <c r="AG117" s="14">
        <f>P117*V117</f>
        <v>16.809999999999999</v>
      </c>
      <c r="AH117" s="21">
        <f>(P117-(P117/1.2))-((O117+AE117+AF117+AG117)-((O117+AE117+AF117+AG117)/1.2))</f>
        <v>-2.9326666666666767</v>
      </c>
      <c r="AI117" s="63">
        <f t="shared" si="27"/>
        <v>0.68333333333333346</v>
      </c>
      <c r="AK117" s="13">
        <v>69</v>
      </c>
      <c r="AL117" s="13">
        <v>85</v>
      </c>
    </row>
    <row r="118" spans="1:38" x14ac:dyDescent="0.3">
      <c r="B118" s="36"/>
      <c r="C118" s="44"/>
      <c r="D118" s="25" t="s">
        <v>399</v>
      </c>
      <c r="E118" s="25"/>
      <c r="F118" s="25"/>
      <c r="G118" s="25"/>
      <c r="H118" s="57">
        <f t="shared" si="19"/>
        <v>0</v>
      </c>
      <c r="K118" s="26"/>
      <c r="L118" s="14"/>
      <c r="M118" s="14"/>
      <c r="N118" s="14"/>
      <c r="O118" s="14"/>
      <c r="P118" s="15"/>
      <c r="Q118" s="23"/>
      <c r="R118" s="23"/>
      <c r="S118" s="23"/>
      <c r="T118" s="23"/>
      <c r="U118" s="23"/>
      <c r="V118" s="16"/>
      <c r="W118" s="16"/>
      <c r="X118" s="16"/>
      <c r="Y118" s="16"/>
      <c r="Z118" s="16"/>
      <c r="AA118" s="16"/>
      <c r="AB118" s="17"/>
      <c r="AC118" s="18"/>
      <c r="AD118" s="19"/>
      <c r="AE118" s="20" cm="1">
        <f t="array" ref="AE118">_xlfn.IFS(P118&lt;='Kargo Fiyatları'!$M$4,'Kargo Fiyatları'!$O$4,P118&lt;='Kargo Fiyatları'!$M$5,'Kargo Fiyatları'!$O$5,P118&gt;='Kargo Fiyatları'!$M$6,VLOOKUP(J118,'Kargo Fiyatları'!A:K,7,0)*1.2)</f>
        <v>32.495999999999995</v>
      </c>
      <c r="AF118" s="14"/>
      <c r="AG118" s="14"/>
      <c r="AH118" s="21"/>
      <c r="AI118" s="63">
        <f t="shared" si="27"/>
        <v>0</v>
      </c>
    </row>
    <row r="119" spans="1:38" x14ac:dyDescent="0.3">
      <c r="B119" s="36"/>
      <c r="C119" s="44"/>
      <c r="D119" s="25"/>
      <c r="E119" s="25"/>
      <c r="F119" s="25"/>
      <c r="G119" s="25"/>
      <c r="H119" s="57">
        <f t="shared" si="19"/>
        <v>0</v>
      </c>
      <c r="K119" s="26"/>
      <c r="L119" s="14"/>
      <c r="M119" s="14"/>
      <c r="N119" s="14"/>
      <c r="O119" s="14"/>
      <c r="P119" s="15"/>
      <c r="Q119" s="23"/>
      <c r="R119" s="23"/>
      <c r="S119" s="23"/>
      <c r="T119" s="23"/>
      <c r="U119" s="23"/>
      <c r="V119" s="16"/>
      <c r="W119" s="16"/>
      <c r="X119" s="16"/>
      <c r="Y119" s="16"/>
      <c r="Z119" s="16"/>
      <c r="AA119" s="16"/>
      <c r="AB119" s="17"/>
      <c r="AC119" s="18"/>
      <c r="AD119" s="19"/>
      <c r="AE119" s="20" cm="1">
        <f t="array" ref="AE119">_xlfn.IFS(P119&lt;='Kargo Fiyatları'!$M$4,'Kargo Fiyatları'!$O$4,P119&lt;='Kargo Fiyatları'!$M$5,'Kargo Fiyatları'!$O$5,P119&gt;='Kargo Fiyatları'!$M$6,VLOOKUP(J119,'Kargo Fiyatları'!A:K,7,0)*1.2)</f>
        <v>32.495999999999995</v>
      </c>
      <c r="AF119" s="14"/>
      <c r="AG119" s="14"/>
      <c r="AH119" s="21"/>
      <c r="AI119" s="63">
        <f t="shared" si="27"/>
        <v>0</v>
      </c>
    </row>
    <row r="120" spans="1:38" x14ac:dyDescent="0.3">
      <c r="B120" s="36"/>
      <c r="C120" s="44"/>
      <c r="D120" s="25" t="s">
        <v>421</v>
      </c>
      <c r="E120" s="25"/>
      <c r="F120" s="25"/>
      <c r="G120" s="25"/>
      <c r="H120" s="57">
        <f t="shared" si="19"/>
        <v>0</v>
      </c>
      <c r="J120" s="13">
        <v>3</v>
      </c>
      <c r="K120" s="26">
        <v>50.4</v>
      </c>
      <c r="L120" s="14">
        <f>K120/1.2</f>
        <v>42</v>
      </c>
      <c r="M120" s="14">
        <v>3</v>
      </c>
      <c r="N120" s="14">
        <v>2</v>
      </c>
      <c r="O120" s="14">
        <f>(L120*1.2)+M120+N120</f>
        <v>55.4</v>
      </c>
      <c r="P120" s="15">
        <v>199.9</v>
      </c>
      <c r="Q120" s="23"/>
      <c r="R120" s="23"/>
      <c r="S120" s="23"/>
      <c r="T120" s="23"/>
      <c r="U120" s="23"/>
      <c r="V120" s="16">
        <v>0.20499999999999999</v>
      </c>
      <c r="W120" s="16"/>
      <c r="X120" s="16"/>
      <c r="Y120" s="16"/>
      <c r="Z120" s="16"/>
      <c r="AA120" s="16"/>
      <c r="AB120" s="17">
        <f>P120-O120-AE120-AF120-AG120-AH120</f>
        <v>27.60541666666667</v>
      </c>
      <c r="AC120" s="18">
        <f>AB120/P120</f>
        <v>0.13809613139903287</v>
      </c>
      <c r="AD120" s="19">
        <f>AB120/O120</f>
        <v>0.49829271961492189</v>
      </c>
      <c r="AE120" s="20" cm="1">
        <f t="array" ref="AE120">_xlfn.IFS(P120&lt;='Kargo Fiyatları'!$M$4,'Kargo Fiyatları'!$O$4,P120&lt;='Kargo Fiyatları'!$M$5,'Kargo Fiyatları'!$O$5,P120&gt;='Kargo Fiyatları'!$M$6,VLOOKUP(J120,'Kargo Fiyatları'!A:K,7,0)*1.2)</f>
        <v>62.003999999999998</v>
      </c>
      <c r="AF120" s="14">
        <v>8.39</v>
      </c>
      <c r="AG120" s="14">
        <f>P120*V120</f>
        <v>40.979500000000002</v>
      </c>
      <c r="AH120" s="21">
        <f>(P120-(P120/1.2))-((O120+AE120+AF120+AG120)-((O120+AE120+AF120+AG120)/1.2))</f>
        <v>5.5210833333333369</v>
      </c>
      <c r="AI120" s="63">
        <f t="shared" si="27"/>
        <v>1.6658333333333335</v>
      </c>
      <c r="AK120" s="13">
        <v>84</v>
      </c>
      <c r="AL120" s="13">
        <v>78</v>
      </c>
    </row>
    <row r="121" spans="1:38" x14ac:dyDescent="0.3">
      <c r="B121" s="36"/>
      <c r="C121" s="44"/>
      <c r="D121" s="25" t="s">
        <v>422</v>
      </c>
      <c r="E121" s="25"/>
      <c r="F121" s="25"/>
      <c r="G121" s="25"/>
      <c r="H121" s="57">
        <f t="shared" si="19"/>
        <v>0</v>
      </c>
      <c r="J121" s="13">
        <v>3</v>
      </c>
      <c r="K121" s="26">
        <v>73.8</v>
      </c>
      <c r="L121" s="14">
        <f>K121/1.2</f>
        <v>61.5</v>
      </c>
      <c r="M121" s="14">
        <v>3</v>
      </c>
      <c r="N121" s="14">
        <v>2</v>
      </c>
      <c r="O121" s="14">
        <f>(L121*1.2)+M121+N121</f>
        <v>78.8</v>
      </c>
      <c r="P121" s="15">
        <v>269.89999999999998</v>
      </c>
      <c r="Q121" s="23"/>
      <c r="R121" s="23"/>
      <c r="S121" s="23"/>
      <c r="T121" s="23"/>
      <c r="U121" s="23"/>
      <c r="V121" s="16">
        <v>0.20499999999999999</v>
      </c>
      <c r="W121" s="16"/>
      <c r="X121" s="16"/>
      <c r="Y121" s="16"/>
      <c r="Z121" s="16"/>
      <c r="AA121" s="16"/>
      <c r="AB121" s="17">
        <f>P121-O121-AE121-AF121-AG121-AH121</f>
        <v>34.950416666666648</v>
      </c>
      <c r="AC121" s="18">
        <f>AB121/P121</f>
        <v>0.12949394837594164</v>
      </c>
      <c r="AD121" s="19">
        <f>AB121/O121</f>
        <v>0.44353320642977984</v>
      </c>
      <c r="AE121" s="20" cm="1">
        <f t="array" ref="AE121">_xlfn.IFS(P121&lt;='Kargo Fiyatları'!$M$4,'Kargo Fiyatları'!$O$4,P121&lt;='Kargo Fiyatları'!$M$5,'Kargo Fiyatları'!$O$5,P121&gt;='Kargo Fiyatları'!$M$6,VLOOKUP(J121,'Kargo Fiyatları'!A:K,7,0)*1.2)</f>
        <v>85.44</v>
      </c>
      <c r="AF121" s="14">
        <v>8.39</v>
      </c>
      <c r="AG121" s="14">
        <f>P121*V121</f>
        <v>55.329499999999989</v>
      </c>
      <c r="AH121" s="21">
        <f>(P121-(P121/1.2))-((O121+AE121+AF121+AG121)-((O121+AE121+AF121+AG121)/1.2))</f>
        <v>6.990083333333331</v>
      </c>
      <c r="AI121" s="63">
        <f t="shared" si="27"/>
        <v>2.2491666666666665</v>
      </c>
      <c r="AK121" s="13">
        <v>124</v>
      </c>
    </row>
    <row r="122" spans="1:38" x14ac:dyDescent="0.3">
      <c r="B122" s="36"/>
      <c r="C122" s="44"/>
      <c r="D122" s="25"/>
      <c r="E122" s="25"/>
      <c r="F122" s="25"/>
      <c r="G122" s="25"/>
      <c r="H122" s="57">
        <f t="shared" si="19"/>
        <v>0</v>
      </c>
      <c r="K122" s="26"/>
      <c r="L122" s="14"/>
      <c r="M122" s="14"/>
      <c r="N122" s="14"/>
      <c r="O122" s="14"/>
      <c r="P122" s="45"/>
      <c r="Q122" s="23"/>
      <c r="R122" s="23"/>
      <c r="S122" s="23"/>
      <c r="T122" s="23"/>
      <c r="U122" s="23"/>
      <c r="V122" s="16"/>
      <c r="W122" s="16"/>
      <c r="X122" s="16"/>
      <c r="Y122" s="16"/>
      <c r="Z122" s="16"/>
      <c r="AA122" s="16"/>
      <c r="AB122" s="39"/>
      <c r="AC122" s="40"/>
      <c r="AD122" s="41"/>
      <c r="AE122" s="20" cm="1">
        <f t="array" ref="AE122">_xlfn.IFS(P122&lt;='Kargo Fiyatları'!$M$4,'Kargo Fiyatları'!$O$4,P122&lt;='Kargo Fiyatları'!$M$5,'Kargo Fiyatları'!$O$5,P122&gt;='Kargo Fiyatları'!$M$6,VLOOKUP(J122,'Kargo Fiyatları'!A:K,7,0)*1.2)</f>
        <v>32.495999999999995</v>
      </c>
      <c r="AF122" s="14"/>
      <c r="AG122" s="14"/>
      <c r="AH122" s="42"/>
      <c r="AI122" s="63">
        <f t="shared" si="27"/>
        <v>0</v>
      </c>
    </row>
    <row r="123" spans="1:38" x14ac:dyDescent="0.3">
      <c r="B123" s="36"/>
      <c r="C123" s="44"/>
      <c r="D123" s="25" t="s">
        <v>411</v>
      </c>
      <c r="E123" s="25"/>
      <c r="F123" s="25"/>
      <c r="G123" s="25"/>
      <c r="H123" s="57">
        <f t="shared" si="19"/>
        <v>0</v>
      </c>
      <c r="J123" s="13">
        <v>6</v>
      </c>
      <c r="K123" s="26">
        <v>49</v>
      </c>
      <c r="L123" s="14">
        <f>K123/1.2</f>
        <v>40.833333333333336</v>
      </c>
      <c r="M123" s="14">
        <v>3</v>
      </c>
      <c r="N123" s="14">
        <v>2</v>
      </c>
      <c r="O123" s="14">
        <f>(L123*1.2)+M123+N123</f>
        <v>54</v>
      </c>
      <c r="P123" s="15">
        <v>109.48</v>
      </c>
      <c r="Q123" s="23"/>
      <c r="R123" s="23"/>
      <c r="S123" s="23"/>
      <c r="T123" s="23"/>
      <c r="U123" s="23"/>
      <c r="V123" s="16">
        <v>0.13600000000000001</v>
      </c>
      <c r="W123" s="16"/>
      <c r="X123" s="16"/>
      <c r="Y123" s="16"/>
      <c r="Z123" s="16"/>
      <c r="AA123" s="16"/>
      <c r="AB123" s="17">
        <f>P123-O123-AE123-AF123-AG123-AH123</f>
        <v>-0.24606666666666577</v>
      </c>
      <c r="AC123" s="18">
        <f>AB123/P123</f>
        <v>-2.2475946900499246E-3</v>
      </c>
      <c r="AD123" s="19">
        <f>AB123/O123</f>
        <v>-4.5567901234567732E-3</v>
      </c>
      <c r="AE123" s="20" cm="1">
        <f t="array" ref="AE123">_xlfn.IFS(P123&lt;='Kargo Fiyatları'!$M$4,'Kargo Fiyatları'!$O$4,P123&lt;='Kargo Fiyatları'!$M$5,'Kargo Fiyatları'!$O$5,P123&gt;='Kargo Fiyatları'!$M$6,VLOOKUP(J123,'Kargo Fiyatları'!A:K,7,0)*1.2)</f>
        <v>32.495999999999995</v>
      </c>
      <c r="AF123" s="14">
        <v>8.39</v>
      </c>
      <c r="AG123" s="14">
        <f>P123*V123</f>
        <v>14.889280000000001</v>
      </c>
      <c r="AH123" s="21">
        <f>(P123-(P123/1.2))-((O123+AE123+AF123+AG123)-((O123+AE123+AF123+AG123)/1.2))</f>
        <v>-4.9213333333327114E-2</v>
      </c>
      <c r="AI123" s="63">
        <f t="shared" si="27"/>
        <v>0.91233333333333333</v>
      </c>
      <c r="AK123" s="13">
        <v>94</v>
      </c>
    </row>
    <row r="124" spans="1:38" x14ac:dyDescent="0.3">
      <c r="B124" s="36"/>
      <c r="C124" s="44"/>
      <c r="D124" s="25" t="s">
        <v>443</v>
      </c>
      <c r="E124" s="25"/>
      <c r="F124" s="25"/>
      <c r="G124" s="25"/>
      <c r="H124" s="57">
        <f t="shared" si="19"/>
        <v>0</v>
      </c>
      <c r="J124" s="13">
        <v>6</v>
      </c>
      <c r="K124" s="26">
        <v>100.8</v>
      </c>
      <c r="L124" s="14">
        <f>K124/1.2</f>
        <v>84</v>
      </c>
      <c r="M124" s="14">
        <v>3</v>
      </c>
      <c r="N124" s="14">
        <v>2</v>
      </c>
      <c r="O124" s="14">
        <f>(L124*1.2)+M124+N124</f>
        <v>105.8</v>
      </c>
      <c r="P124" s="15">
        <v>299</v>
      </c>
      <c r="Q124" s="23"/>
      <c r="R124" s="23"/>
      <c r="S124" s="23"/>
      <c r="T124" s="23"/>
      <c r="U124" s="23"/>
      <c r="V124" s="16">
        <v>0.20499999999999999</v>
      </c>
      <c r="W124" s="16"/>
      <c r="X124" s="16"/>
      <c r="Y124" s="16"/>
      <c r="Z124" s="16"/>
      <c r="AA124" s="16"/>
      <c r="AB124" s="17">
        <f>P124-O124-AE124-AF124-AG124-AH124</f>
        <v>11.239166666666684</v>
      </c>
      <c r="AC124" s="18">
        <f>AB124/P124</f>
        <v>3.7589186176142757E-2</v>
      </c>
      <c r="AD124" s="19">
        <f>AB124/O124</f>
        <v>0.10623030875866431</v>
      </c>
      <c r="AE124" s="20" cm="1">
        <f t="array" ref="AE124">_xlfn.IFS(P124&lt;='Kargo Fiyatları'!$M$4,'Kargo Fiyatları'!$O$4,P124&lt;='Kargo Fiyatları'!$M$5,'Kargo Fiyatları'!$O$5,P124&gt;='Kargo Fiyatları'!$M$6,VLOOKUP(J124,'Kargo Fiyatları'!A:K,7,0)*1.2)</f>
        <v>110.02799999999999</v>
      </c>
      <c r="AF124" s="14">
        <v>8.39</v>
      </c>
      <c r="AG124" s="14">
        <f>P124*V124</f>
        <v>61.294999999999995</v>
      </c>
      <c r="AH124" s="21">
        <f>(P124-(P124/1.2))-((O124+AE124+AF124+AG124)-((O124+AE124+AF124+AG124)/1.2))</f>
        <v>2.2478333333333183</v>
      </c>
      <c r="AI124" s="63">
        <f t="shared" si="27"/>
        <v>2.4916666666666667</v>
      </c>
    </row>
    <row r="125" spans="1:38" x14ac:dyDescent="0.3">
      <c r="B125" s="36"/>
      <c r="C125" s="44"/>
      <c r="D125" s="25" t="s">
        <v>412</v>
      </c>
      <c r="E125" s="25"/>
      <c r="F125" s="25"/>
      <c r="G125" s="25"/>
      <c r="H125" s="57">
        <f t="shared" si="19"/>
        <v>0</v>
      </c>
      <c r="J125" s="13">
        <v>6</v>
      </c>
      <c r="K125" s="26">
        <v>147.6</v>
      </c>
      <c r="L125" s="14">
        <f>K125/1.2</f>
        <v>123</v>
      </c>
      <c r="M125" s="14">
        <v>3</v>
      </c>
      <c r="N125" s="14">
        <v>2</v>
      </c>
      <c r="O125" s="14">
        <f>(L125*1.2)+M125+N125</f>
        <v>152.6</v>
      </c>
      <c r="P125" s="15">
        <v>389</v>
      </c>
      <c r="Q125" s="23"/>
      <c r="R125" s="23"/>
      <c r="S125" s="23"/>
      <c r="T125" s="23"/>
      <c r="U125" s="23"/>
      <c r="V125" s="16">
        <v>0.20499999999999999</v>
      </c>
      <c r="W125" s="16"/>
      <c r="X125" s="16"/>
      <c r="Y125" s="16"/>
      <c r="Z125" s="16"/>
      <c r="AA125" s="16"/>
      <c r="AB125" s="17">
        <f>P125-O125-AE125-AF125-AG125-AH125</f>
        <v>31.864166666666677</v>
      </c>
      <c r="AC125" s="18">
        <f>AB125/P125</f>
        <v>8.191302485004287E-2</v>
      </c>
      <c r="AD125" s="19">
        <f>AB125/O125</f>
        <v>0.20880843162953261</v>
      </c>
      <c r="AE125" s="20" cm="1">
        <f t="array" ref="AE125">_xlfn.IFS(P125&lt;='Kargo Fiyatları'!$M$4,'Kargo Fiyatları'!$O$4,P125&lt;='Kargo Fiyatları'!$M$5,'Kargo Fiyatları'!$O$5,P125&gt;='Kargo Fiyatları'!$M$6,VLOOKUP(J125,'Kargo Fiyatları'!A:K,7,0)*1.2)</f>
        <v>110.02799999999999</v>
      </c>
      <c r="AF125" s="14">
        <v>8.39</v>
      </c>
      <c r="AG125" s="14">
        <f>P125*V125</f>
        <v>79.74499999999999</v>
      </c>
      <c r="AH125" s="21">
        <f>(P125-(P125/1.2))-((O125+AE125+AF125+AG125)-((O125+AE125+AF125+AG125)/1.2))</f>
        <v>6.3728333333333467</v>
      </c>
      <c r="AI125" s="63">
        <f t="shared" si="27"/>
        <v>3.2416666666666671</v>
      </c>
      <c r="AK125" s="13">
        <v>284</v>
      </c>
    </row>
    <row r="126" spans="1:38" x14ac:dyDescent="0.3">
      <c r="B126" s="36"/>
      <c r="C126" s="44"/>
      <c r="D126" s="25"/>
      <c r="E126" s="25"/>
      <c r="F126" s="25"/>
      <c r="G126" s="25"/>
      <c r="H126" s="57">
        <f t="shared" si="19"/>
        <v>0</v>
      </c>
      <c r="K126" s="26"/>
      <c r="L126" s="14"/>
      <c r="M126" s="14"/>
      <c r="N126" s="14"/>
      <c r="O126" s="14"/>
      <c r="P126" s="15"/>
      <c r="Q126" s="23"/>
      <c r="R126" s="23"/>
      <c r="S126" s="23"/>
      <c r="T126" s="23"/>
      <c r="U126" s="23"/>
      <c r="V126" s="16"/>
      <c r="W126" s="16"/>
      <c r="X126" s="16"/>
      <c r="Y126" s="16"/>
      <c r="Z126" s="16"/>
      <c r="AA126" s="16"/>
      <c r="AB126" s="17"/>
      <c r="AC126" s="18"/>
      <c r="AD126" s="19"/>
      <c r="AE126" s="20" cm="1">
        <f t="array" ref="AE126">_xlfn.IFS(P126&lt;='Kargo Fiyatları'!$M$4,'Kargo Fiyatları'!$O$4,P126&lt;='Kargo Fiyatları'!$M$5,'Kargo Fiyatları'!$O$5,P126&gt;='Kargo Fiyatları'!$M$6,VLOOKUP(J126,'Kargo Fiyatları'!A:K,7,0)*1.2)</f>
        <v>32.495999999999995</v>
      </c>
      <c r="AF126" s="14"/>
      <c r="AG126" s="14"/>
      <c r="AH126" s="21"/>
      <c r="AI126" s="63">
        <f t="shared" si="27"/>
        <v>0</v>
      </c>
    </row>
    <row r="127" spans="1:38" x14ac:dyDescent="0.3">
      <c r="B127" s="35"/>
      <c r="M127" s="26"/>
    </row>
    <row r="128" spans="1:38" x14ac:dyDescent="0.3">
      <c r="O128" s="61"/>
      <c r="P128" s="26"/>
      <c r="Q128" s="26"/>
      <c r="R128" s="26"/>
      <c r="S128" s="26"/>
      <c r="T128" s="26"/>
      <c r="U128" s="26"/>
    </row>
    <row r="129" spans="15:21" x14ac:dyDescent="0.3">
      <c r="O129" s="61"/>
      <c r="P129" s="26"/>
      <c r="Q129" s="26"/>
      <c r="R129" s="26"/>
      <c r="S129" s="26"/>
      <c r="T129" s="26"/>
      <c r="U129" s="26"/>
    </row>
    <row r="130" spans="15:21" x14ac:dyDescent="0.3">
      <c r="O130" s="61"/>
      <c r="P130" s="26"/>
      <c r="Q130" s="26"/>
      <c r="R130" s="26"/>
      <c r="S130" s="26"/>
      <c r="T130" s="26"/>
      <c r="U130" s="26"/>
    </row>
    <row r="131" spans="15:21" x14ac:dyDescent="0.3">
      <c r="O131" s="61"/>
      <c r="P131" s="26"/>
      <c r="Q131" s="26"/>
      <c r="R131" s="26"/>
      <c r="S131" s="26"/>
      <c r="T131" s="26"/>
      <c r="U131" s="26"/>
    </row>
    <row r="132" spans="15:21" x14ac:dyDescent="0.3">
      <c r="O132" s="61"/>
      <c r="P132" s="26"/>
      <c r="Q132" s="26"/>
      <c r="R132" s="26"/>
      <c r="S132" s="26"/>
      <c r="T132" s="26"/>
      <c r="U132" s="26"/>
    </row>
    <row r="133" spans="15:21" x14ac:dyDescent="0.3">
      <c r="O133" s="61"/>
      <c r="P133" s="26"/>
      <c r="Q133" s="26"/>
      <c r="R133" s="26"/>
      <c r="S133" s="26"/>
      <c r="T133" s="26"/>
      <c r="U133" s="26"/>
    </row>
  </sheetData>
  <autoFilter ref="A1:AM126" xr:uid="{00000000-0001-0000-0000-000000000000}"/>
  <conditionalFormatting sqref="B2:B58">
    <cfRule type="duplicateValues" dxfId="5" priority="2"/>
  </conditionalFormatting>
  <conditionalFormatting sqref="B111:B112">
    <cfRule type="duplicateValues" dxfId="4" priority="3"/>
  </conditionalFormatting>
  <conditionalFormatting sqref="B127">
    <cfRule type="duplicateValues" dxfId="3" priority="1"/>
  </conditionalFormatting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 xr:uid="{45A846DD-02E7-420A-9A78-E336B6787C8E}">
          <x14:formula1>
            <xm:f>Sistem!$L$2:$L$21</xm:f>
          </x14:formula1>
          <xm:sqref>I2:I10 I12:I996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C133"/>
  <sheetViews>
    <sheetView tabSelected="1" zoomScale="80" zoomScaleNormal="80" workbookViewId="0">
      <pane ySplit="1" topLeftCell="A74" activePane="bottomLeft" state="frozen"/>
      <selection pane="bottomLeft" activeCell="I93" sqref="I93"/>
    </sheetView>
  </sheetViews>
  <sheetFormatPr defaultColWidth="14.44140625" defaultRowHeight="14.4" x14ac:dyDescent="0.3"/>
  <cols>
    <col min="1" max="1" width="11.77734375" style="109" bestFit="1" customWidth="1"/>
    <col min="2" max="2" width="16.109375" style="109" customWidth="1"/>
    <col min="3" max="3" width="18.77734375" style="73" customWidth="1"/>
    <col min="4" max="4" width="71.77734375" style="73" customWidth="1"/>
    <col min="5" max="6" width="10.6640625" style="73" hidden="1" customWidth="1"/>
    <col min="7" max="7" width="14.6640625" style="73" hidden="1" customWidth="1"/>
    <col min="8" max="8" width="10.21875" style="73" hidden="1" customWidth="1"/>
    <col min="9" max="9" width="20.21875" style="73" bestFit="1" customWidth="1"/>
    <col min="10" max="10" width="7.6640625" style="73" bestFit="1" customWidth="1"/>
    <col min="11" max="12" width="13" style="73" bestFit="1" customWidth="1"/>
    <col min="13" max="13" width="10.44140625" style="73" bestFit="1" customWidth="1"/>
    <col min="14" max="14" width="11" style="73" bestFit="1" customWidth="1"/>
    <col min="15" max="15" width="13" style="73" bestFit="1" customWidth="1"/>
    <col min="16" max="17" width="10.21875" style="73" customWidth="1"/>
    <col min="18" max="18" width="9.44140625" style="73" bestFit="1" customWidth="1"/>
    <col min="19" max="19" width="8.77734375" style="73" bestFit="1" customWidth="1"/>
    <col min="20" max="20" width="12.77734375" style="73" bestFit="1" customWidth="1"/>
    <col min="21" max="21" width="9.6640625" style="73" customWidth="1"/>
    <col min="22" max="22" width="9.44140625" style="73" customWidth="1"/>
    <col min="23" max="23" width="10.33203125" style="73" customWidth="1"/>
    <col min="24" max="24" width="13.21875" style="73" bestFit="1" customWidth="1"/>
    <col min="25" max="25" width="9.33203125" style="73" customWidth="1"/>
    <col min="26" max="26" width="9.109375" style="73" bestFit="1" customWidth="1"/>
    <col min="27" max="27" width="11" style="73" bestFit="1" customWidth="1"/>
    <col min="28" max="28" width="9.44140625" style="73" customWidth="1"/>
    <col min="29" max="29" width="11" style="73" bestFit="1" customWidth="1"/>
    <col min="30" max="16384" width="14.44140625" style="73"/>
  </cols>
  <sheetData>
    <row r="1" spans="1:29" s="108" customFormat="1" ht="46.8" x14ac:dyDescent="0.3">
      <c r="A1" s="101" t="s">
        <v>1</v>
      </c>
      <c r="B1" s="102" t="s">
        <v>0</v>
      </c>
      <c r="C1" s="102" t="s">
        <v>2</v>
      </c>
      <c r="D1" s="102" t="s">
        <v>3</v>
      </c>
      <c r="E1" s="101" t="s">
        <v>475</v>
      </c>
      <c r="F1" s="101" t="s">
        <v>476</v>
      </c>
      <c r="G1" s="101" t="s">
        <v>477</v>
      </c>
      <c r="H1" s="101" t="s">
        <v>5</v>
      </c>
      <c r="I1" s="102" t="s">
        <v>4</v>
      </c>
      <c r="J1" s="102" t="s">
        <v>5</v>
      </c>
      <c r="K1" s="101" t="s">
        <v>6</v>
      </c>
      <c r="L1" s="101" t="s">
        <v>7</v>
      </c>
      <c r="M1" s="101" t="s">
        <v>8</v>
      </c>
      <c r="N1" s="101" t="s">
        <v>9</v>
      </c>
      <c r="O1" s="101" t="s">
        <v>10</v>
      </c>
      <c r="P1" s="144" t="s">
        <v>11</v>
      </c>
      <c r="Q1" s="145" t="s">
        <v>12</v>
      </c>
      <c r="R1" s="140" t="s">
        <v>13</v>
      </c>
      <c r="S1" s="103" t="s">
        <v>14</v>
      </c>
      <c r="T1" s="104" t="s">
        <v>15</v>
      </c>
      <c r="U1" s="105" t="s">
        <v>16</v>
      </c>
      <c r="V1" s="101" t="s">
        <v>17</v>
      </c>
      <c r="W1" s="101" t="s">
        <v>115</v>
      </c>
      <c r="X1" s="106" t="s">
        <v>18</v>
      </c>
      <c r="Y1" s="107" t="s">
        <v>479</v>
      </c>
      <c r="Z1" s="133" t="s">
        <v>507</v>
      </c>
      <c r="AA1" s="133" t="s">
        <v>506</v>
      </c>
      <c r="AB1" s="136" t="s">
        <v>508</v>
      </c>
      <c r="AC1" s="136" t="s">
        <v>514</v>
      </c>
    </row>
    <row r="2" spans="1:29" x14ac:dyDescent="0.3">
      <c r="A2" s="109" t="s">
        <v>529</v>
      </c>
      <c r="B2" s="109" t="s">
        <v>116</v>
      </c>
      <c r="C2" s="73" t="s">
        <v>22</v>
      </c>
      <c r="D2" s="73" t="s">
        <v>196</v>
      </c>
      <c r="E2" s="73">
        <v>10.5</v>
      </c>
      <c r="F2" s="73">
        <v>10.5</v>
      </c>
      <c r="G2" s="73">
        <v>11</v>
      </c>
      <c r="H2" s="74">
        <f t="shared" ref="H2:H25" si="0">(E2*F2*G2)/3000</f>
        <v>0.40425</v>
      </c>
      <c r="I2" s="73" t="s">
        <v>23</v>
      </c>
      <c r="J2" s="73">
        <v>1</v>
      </c>
      <c r="K2" s="75">
        <f>VLOOKUP(B2,'FIYAT DATA'!A:C,3,)</f>
        <v>40</v>
      </c>
      <c r="L2" s="75">
        <f t="shared" ref="L2:L25" si="1">K2/1.2</f>
        <v>33.333333333333336</v>
      </c>
      <c r="M2" s="75">
        <v>3</v>
      </c>
      <c r="N2" s="75">
        <v>2</v>
      </c>
      <c r="O2" s="75">
        <f t="shared" ref="O2:O25" si="2">(L2*1.2)+M2+N2</f>
        <v>45</v>
      </c>
      <c r="P2" s="146">
        <v>149.9</v>
      </c>
      <c r="Q2" s="147" cm="1">
        <f t="array" ref="Q2">_xlfn.IFS(I2=VLOOKUP(I2,Sistem!$L$1:$M$21,1,0),VLOOKUP(I2,Sistem!$L$1:$M$21,2,0))</f>
        <v>0.185</v>
      </c>
      <c r="R2" s="141">
        <f t="shared" ref="R2:R33" si="3">P2-O2-U2-V2-W2-X2-Y2-AA2-AC2</f>
        <v>16.994250000000008</v>
      </c>
      <c r="S2" s="78">
        <f t="shared" ref="S2:S33" si="4">R2/P2</f>
        <v>0.11337058038692467</v>
      </c>
      <c r="T2" s="79">
        <f t="shared" ref="T2:T33" si="5">R2/O2</f>
        <v>0.37765000000000015</v>
      </c>
      <c r="U2" s="80" cm="1">
        <f t="array" ref="U2">_xlfn.IFS(P2&lt;='Kargo Fiyatları'!$M$4,'Kargo Fiyatları'!$O$4,P2&lt;='Kargo Fiyatları'!$M$5,'Kargo Fiyatları'!$O$5,P2&gt;='Kargo Fiyatları'!$M$6,VLOOKUP(J2,'Kargo Fiyatları'!A:K,7,0)*1.2)</f>
        <v>32.495999999999995</v>
      </c>
      <c r="V2" s="75">
        <v>8.39</v>
      </c>
      <c r="W2" s="75">
        <f t="shared" ref="W2:W33" si="6">P2*Q2</f>
        <v>27.7315</v>
      </c>
      <c r="X2" s="81">
        <f t="shared" ref="X2:X33" si="7">(P2-(P2/1.2))-((O2+U2+V2+W2)-((O2+U2+V2+W2)/1.2))</f>
        <v>6.0470833333333331</v>
      </c>
      <c r="Y2" s="82">
        <f t="shared" ref="Y2:Y33" si="8">(P2/1.2)*0.01</f>
        <v>1.2491666666666668</v>
      </c>
      <c r="Z2" s="131">
        <v>0.04</v>
      </c>
      <c r="AA2" s="132">
        <f t="shared" ref="AA2:AA33" si="9">P2*Z2</f>
        <v>5.9960000000000004</v>
      </c>
      <c r="AB2" s="134">
        <v>0.04</v>
      </c>
      <c r="AC2" s="135">
        <f t="shared" ref="AC2:AC33" si="10">P2*AB2</f>
        <v>5.9960000000000004</v>
      </c>
    </row>
    <row r="3" spans="1:29" x14ac:dyDescent="0.3">
      <c r="A3" s="109" t="s">
        <v>530</v>
      </c>
      <c r="B3" s="109" t="s">
        <v>117</v>
      </c>
      <c r="C3" s="73" t="s">
        <v>24</v>
      </c>
      <c r="D3" s="73" t="s">
        <v>211</v>
      </c>
      <c r="E3" s="73">
        <v>21</v>
      </c>
      <c r="F3" s="73">
        <v>10</v>
      </c>
      <c r="G3" s="73">
        <v>21</v>
      </c>
      <c r="H3" s="74">
        <f t="shared" si="0"/>
        <v>1.47</v>
      </c>
      <c r="I3" s="73" t="s">
        <v>23</v>
      </c>
      <c r="J3" s="73">
        <v>2</v>
      </c>
      <c r="K3" s="75">
        <f>VLOOKUP(B3,'FIYAT DATA'!A:C,3,)</f>
        <v>45</v>
      </c>
      <c r="L3" s="75">
        <f t="shared" si="1"/>
        <v>37.5</v>
      </c>
      <c r="M3" s="75">
        <v>3</v>
      </c>
      <c r="N3" s="75">
        <v>2</v>
      </c>
      <c r="O3" s="75">
        <f t="shared" si="2"/>
        <v>50</v>
      </c>
      <c r="P3" s="146">
        <v>249.9</v>
      </c>
      <c r="Q3" s="147" cm="1">
        <f t="array" ref="Q3">_xlfn.IFS(I3=VLOOKUP(I3,Sistem!$L$1:$M$21,1,0),VLOOKUP(I3,Sistem!$L$1:$M$21,2,0))</f>
        <v>0.185</v>
      </c>
      <c r="R3" s="141">
        <f t="shared" si="3"/>
        <v>47.320916666666676</v>
      </c>
      <c r="S3" s="78">
        <f t="shared" si="4"/>
        <v>0.18935941043083904</v>
      </c>
      <c r="T3" s="79">
        <f t="shared" si="5"/>
        <v>0.94641833333333347</v>
      </c>
      <c r="U3" s="80" cm="1">
        <f t="array" ref="U3">_xlfn.IFS(P3&lt;='Kargo Fiyatları'!$M$4,'Kargo Fiyatları'!$O$4,P3&lt;='Kargo Fiyatları'!$M$5,'Kargo Fiyatları'!$O$5,P3&gt;='Kargo Fiyatları'!$M$6,VLOOKUP(J3,'Kargo Fiyatları'!A:K,7,0)*1.2)</f>
        <v>62.003999999999998</v>
      </c>
      <c r="V3" s="75">
        <v>8.39</v>
      </c>
      <c r="W3" s="75">
        <f t="shared" si="6"/>
        <v>46.231500000000004</v>
      </c>
      <c r="X3" s="81">
        <f t="shared" si="7"/>
        <v>13.879083333333341</v>
      </c>
      <c r="Y3" s="82">
        <f t="shared" si="8"/>
        <v>2.0825</v>
      </c>
      <c r="Z3" s="131">
        <v>0.04</v>
      </c>
      <c r="AA3" s="132">
        <f t="shared" si="9"/>
        <v>9.9960000000000004</v>
      </c>
      <c r="AB3" s="134">
        <v>0.04</v>
      </c>
      <c r="AC3" s="135">
        <f t="shared" si="10"/>
        <v>9.9960000000000004</v>
      </c>
    </row>
    <row r="4" spans="1:29" x14ac:dyDescent="0.3">
      <c r="A4" s="109" t="s">
        <v>531</v>
      </c>
      <c r="B4" s="109" t="s">
        <v>118</v>
      </c>
      <c r="C4" s="73" t="s">
        <v>24</v>
      </c>
      <c r="D4" s="73" t="s">
        <v>212</v>
      </c>
      <c r="E4" s="73">
        <v>21</v>
      </c>
      <c r="F4" s="73">
        <v>10</v>
      </c>
      <c r="G4" s="73">
        <v>21</v>
      </c>
      <c r="H4" s="74">
        <f t="shared" si="0"/>
        <v>1.47</v>
      </c>
      <c r="I4" s="73" t="s">
        <v>23</v>
      </c>
      <c r="J4" s="73">
        <v>2</v>
      </c>
      <c r="K4" s="75">
        <f>VLOOKUP(B4,'FIYAT DATA'!A:C,3,)</f>
        <v>45</v>
      </c>
      <c r="L4" s="75">
        <f t="shared" si="1"/>
        <v>37.5</v>
      </c>
      <c r="M4" s="75">
        <v>3</v>
      </c>
      <c r="N4" s="75">
        <v>2</v>
      </c>
      <c r="O4" s="75">
        <f t="shared" si="2"/>
        <v>50</v>
      </c>
      <c r="P4" s="146">
        <v>249.9</v>
      </c>
      <c r="Q4" s="147" cm="1">
        <f t="array" ref="Q4">_xlfn.IFS(I4=VLOOKUP(I4,Sistem!$L$1:$M$21,1,0),VLOOKUP(I4,Sistem!$L$1:$M$21,2,0))</f>
        <v>0.185</v>
      </c>
      <c r="R4" s="141">
        <f t="shared" si="3"/>
        <v>47.320916666666676</v>
      </c>
      <c r="S4" s="78">
        <f t="shared" si="4"/>
        <v>0.18935941043083904</v>
      </c>
      <c r="T4" s="79">
        <f t="shared" si="5"/>
        <v>0.94641833333333347</v>
      </c>
      <c r="U4" s="80" cm="1">
        <f t="array" ref="U4">_xlfn.IFS(P4&lt;='Kargo Fiyatları'!$M$4,'Kargo Fiyatları'!$O$4,P4&lt;='Kargo Fiyatları'!$M$5,'Kargo Fiyatları'!$O$5,P4&gt;='Kargo Fiyatları'!$M$6,VLOOKUP(J4,'Kargo Fiyatları'!A:K,7,0)*1.2)</f>
        <v>62.003999999999998</v>
      </c>
      <c r="V4" s="75">
        <v>8.39</v>
      </c>
      <c r="W4" s="75">
        <f t="shared" si="6"/>
        <v>46.231500000000004</v>
      </c>
      <c r="X4" s="81">
        <f t="shared" si="7"/>
        <v>13.879083333333341</v>
      </c>
      <c r="Y4" s="82">
        <f t="shared" si="8"/>
        <v>2.0825</v>
      </c>
      <c r="Z4" s="131">
        <v>0.04</v>
      </c>
      <c r="AA4" s="132">
        <f t="shared" si="9"/>
        <v>9.9960000000000004</v>
      </c>
      <c r="AB4" s="134">
        <v>0.04</v>
      </c>
      <c r="AC4" s="135">
        <f t="shared" si="10"/>
        <v>9.9960000000000004</v>
      </c>
    </row>
    <row r="5" spans="1:29" x14ac:dyDescent="0.3">
      <c r="A5" s="176" t="s">
        <v>532</v>
      </c>
      <c r="B5" s="176" t="s">
        <v>119</v>
      </c>
      <c r="C5" s="177" t="s">
        <v>25</v>
      </c>
      <c r="D5" s="178" t="s">
        <v>213</v>
      </c>
      <c r="E5" s="73">
        <v>17.5</v>
      </c>
      <c r="F5" s="73">
        <v>12</v>
      </c>
      <c r="G5" s="73">
        <v>17.5</v>
      </c>
      <c r="H5" s="74">
        <f t="shared" si="0"/>
        <v>1.2250000000000001</v>
      </c>
      <c r="I5" s="73" t="s">
        <v>23</v>
      </c>
      <c r="J5" s="73">
        <v>2</v>
      </c>
      <c r="K5" s="75">
        <f>VLOOKUP(B5,'FIYAT DATA'!A:C,3,)</f>
        <v>30</v>
      </c>
      <c r="L5" s="75">
        <f t="shared" si="1"/>
        <v>25</v>
      </c>
      <c r="M5" s="75">
        <v>3</v>
      </c>
      <c r="N5" s="75">
        <v>2</v>
      </c>
      <c r="O5" s="75">
        <f t="shared" si="2"/>
        <v>35</v>
      </c>
      <c r="P5" s="150">
        <v>149.9</v>
      </c>
      <c r="Q5" s="147" cm="1">
        <f t="array" ref="Q5">_xlfn.IFS(I5=VLOOKUP(I5,Sistem!$L$1:$M$21,1,0),VLOOKUP(I5,Sistem!$L$1:$M$21,2,0))</f>
        <v>0.185</v>
      </c>
      <c r="R5" s="141">
        <f t="shared" si="3"/>
        <v>25.327583333333337</v>
      </c>
      <c r="S5" s="78">
        <f t="shared" si="4"/>
        <v>0.16896319768734713</v>
      </c>
      <c r="T5" s="79">
        <f t="shared" si="5"/>
        <v>0.72364523809523817</v>
      </c>
      <c r="U5" s="80" cm="1">
        <f t="array" ref="U5">_xlfn.IFS(P5&lt;='Kargo Fiyatları'!$M$4,'Kargo Fiyatları'!$O$4,P5&lt;='Kargo Fiyatları'!$M$5,'Kargo Fiyatları'!$O$5,P5&gt;='Kargo Fiyatları'!$M$6,VLOOKUP(J5,'Kargo Fiyatları'!A:K,7,0)*1.2)</f>
        <v>32.495999999999995</v>
      </c>
      <c r="V5" s="75">
        <v>8.39</v>
      </c>
      <c r="W5" s="75">
        <f t="shared" si="6"/>
        <v>27.7315</v>
      </c>
      <c r="X5" s="81">
        <f t="shared" si="7"/>
        <v>7.7137500000000045</v>
      </c>
      <c r="Y5" s="82">
        <f t="shared" si="8"/>
        <v>1.2491666666666668</v>
      </c>
      <c r="Z5" s="131">
        <v>0.04</v>
      </c>
      <c r="AA5" s="132">
        <f t="shared" si="9"/>
        <v>5.9960000000000004</v>
      </c>
      <c r="AB5" s="134">
        <v>0.04</v>
      </c>
      <c r="AC5" s="135">
        <f t="shared" si="10"/>
        <v>5.9960000000000004</v>
      </c>
    </row>
    <row r="6" spans="1:29" x14ac:dyDescent="0.3">
      <c r="A6" s="109" t="s">
        <v>533</v>
      </c>
      <c r="B6" s="109" t="s">
        <v>120</v>
      </c>
      <c r="C6" s="73" t="s">
        <v>25</v>
      </c>
      <c r="D6" s="73" t="s">
        <v>228</v>
      </c>
      <c r="E6" s="73">
        <v>17.5</v>
      </c>
      <c r="F6" s="73">
        <v>12</v>
      </c>
      <c r="G6" s="73">
        <v>17.5</v>
      </c>
      <c r="H6" s="74">
        <f t="shared" si="0"/>
        <v>1.2250000000000001</v>
      </c>
      <c r="I6" s="73" t="s">
        <v>23</v>
      </c>
      <c r="J6" s="73">
        <v>2</v>
      </c>
      <c r="K6" s="75">
        <f>VLOOKUP(B6,'FIYAT DATA'!A:C,3,)</f>
        <v>30</v>
      </c>
      <c r="L6" s="75">
        <f t="shared" si="1"/>
        <v>25</v>
      </c>
      <c r="M6" s="75">
        <v>3</v>
      </c>
      <c r="N6" s="75">
        <v>2</v>
      </c>
      <c r="O6" s="75">
        <f t="shared" si="2"/>
        <v>35</v>
      </c>
      <c r="P6" s="150">
        <v>149.9</v>
      </c>
      <c r="Q6" s="147" cm="1">
        <f t="array" ref="Q6">_xlfn.IFS(I6=VLOOKUP(I6,Sistem!$L$1:$M$21,1,0),VLOOKUP(I6,Sistem!$L$1:$M$21,2,0))</f>
        <v>0.185</v>
      </c>
      <c r="R6" s="141">
        <f t="shared" si="3"/>
        <v>25.327583333333337</v>
      </c>
      <c r="S6" s="78">
        <f t="shared" si="4"/>
        <v>0.16896319768734713</v>
      </c>
      <c r="T6" s="79">
        <f t="shared" si="5"/>
        <v>0.72364523809523817</v>
      </c>
      <c r="U6" s="80" cm="1">
        <f t="array" ref="U6">_xlfn.IFS(P6&lt;='Kargo Fiyatları'!$M$4,'Kargo Fiyatları'!$O$4,P6&lt;='Kargo Fiyatları'!$M$5,'Kargo Fiyatları'!$O$5,P6&gt;='Kargo Fiyatları'!$M$6,VLOOKUP(J6,'Kargo Fiyatları'!A:K,7,0)*1.2)</f>
        <v>32.495999999999995</v>
      </c>
      <c r="V6" s="75">
        <v>8.39</v>
      </c>
      <c r="W6" s="75">
        <f t="shared" si="6"/>
        <v>27.7315</v>
      </c>
      <c r="X6" s="81">
        <f t="shared" si="7"/>
        <v>7.7137500000000045</v>
      </c>
      <c r="Y6" s="82">
        <f t="shared" si="8"/>
        <v>1.2491666666666668</v>
      </c>
      <c r="Z6" s="131">
        <v>0.04</v>
      </c>
      <c r="AA6" s="132">
        <f t="shared" si="9"/>
        <v>5.9960000000000004</v>
      </c>
      <c r="AB6" s="134">
        <v>0.04</v>
      </c>
      <c r="AC6" s="135">
        <f t="shared" si="10"/>
        <v>5.9960000000000004</v>
      </c>
    </row>
    <row r="7" spans="1:29" x14ac:dyDescent="0.3">
      <c r="A7" s="109" t="s">
        <v>534</v>
      </c>
      <c r="B7" s="109" t="s">
        <v>121</v>
      </c>
      <c r="C7" s="73" t="s">
        <v>25</v>
      </c>
      <c r="D7" s="73" t="s">
        <v>214</v>
      </c>
      <c r="E7" s="73">
        <v>17.5</v>
      </c>
      <c r="F7" s="73">
        <v>12</v>
      </c>
      <c r="G7" s="73">
        <v>17.5</v>
      </c>
      <c r="H7" s="74">
        <f t="shared" si="0"/>
        <v>1.2250000000000001</v>
      </c>
      <c r="I7" s="73" t="s">
        <v>23</v>
      </c>
      <c r="J7" s="73">
        <v>2</v>
      </c>
      <c r="K7" s="75">
        <f>VLOOKUP(B7,'FIYAT DATA'!A:C,3,)</f>
        <v>30</v>
      </c>
      <c r="L7" s="75">
        <f t="shared" si="1"/>
        <v>25</v>
      </c>
      <c r="M7" s="75">
        <v>3</v>
      </c>
      <c r="N7" s="75">
        <v>2</v>
      </c>
      <c r="O7" s="75">
        <f t="shared" si="2"/>
        <v>35</v>
      </c>
      <c r="P7" s="150">
        <v>149.9</v>
      </c>
      <c r="Q7" s="147" cm="1">
        <f t="array" ref="Q7">_xlfn.IFS(I7=VLOOKUP(I7,Sistem!$L$1:$M$21,1,0),VLOOKUP(I7,Sistem!$L$1:$M$21,2,0))</f>
        <v>0.185</v>
      </c>
      <c r="R7" s="141">
        <f t="shared" si="3"/>
        <v>25.327583333333337</v>
      </c>
      <c r="S7" s="78">
        <f t="shared" si="4"/>
        <v>0.16896319768734713</v>
      </c>
      <c r="T7" s="79">
        <f t="shared" si="5"/>
        <v>0.72364523809523817</v>
      </c>
      <c r="U7" s="80" cm="1">
        <f t="array" ref="U7">_xlfn.IFS(P7&lt;='Kargo Fiyatları'!$M$4,'Kargo Fiyatları'!$O$4,P7&lt;='Kargo Fiyatları'!$M$5,'Kargo Fiyatları'!$O$5,P7&gt;='Kargo Fiyatları'!$M$6,VLOOKUP(J7,'Kargo Fiyatları'!A:K,7,0)*1.2)</f>
        <v>32.495999999999995</v>
      </c>
      <c r="V7" s="75">
        <v>8.39</v>
      </c>
      <c r="W7" s="75">
        <f t="shared" si="6"/>
        <v>27.7315</v>
      </c>
      <c r="X7" s="81">
        <f t="shared" si="7"/>
        <v>7.7137500000000045</v>
      </c>
      <c r="Y7" s="82">
        <f t="shared" si="8"/>
        <v>1.2491666666666668</v>
      </c>
      <c r="Z7" s="131">
        <v>0.04</v>
      </c>
      <c r="AA7" s="132">
        <f t="shared" si="9"/>
        <v>5.9960000000000004</v>
      </c>
      <c r="AB7" s="134">
        <v>0.04</v>
      </c>
      <c r="AC7" s="135">
        <f t="shared" si="10"/>
        <v>5.9960000000000004</v>
      </c>
    </row>
    <row r="8" spans="1:29" x14ac:dyDescent="0.3">
      <c r="A8" s="109" t="s">
        <v>535</v>
      </c>
      <c r="B8" s="128" t="s">
        <v>122</v>
      </c>
      <c r="C8" s="73" t="s">
        <v>25</v>
      </c>
      <c r="D8" s="73" t="s">
        <v>215</v>
      </c>
      <c r="E8" s="73">
        <v>17.5</v>
      </c>
      <c r="F8" s="73">
        <v>12</v>
      </c>
      <c r="G8" s="73">
        <v>17.5</v>
      </c>
      <c r="H8" s="74">
        <f t="shared" si="0"/>
        <v>1.2250000000000001</v>
      </c>
      <c r="I8" s="73" t="s">
        <v>23</v>
      </c>
      <c r="J8" s="73">
        <v>2</v>
      </c>
      <c r="K8" s="75">
        <f>VLOOKUP(B8,'FIYAT DATA'!A:C,3,)</f>
        <v>30</v>
      </c>
      <c r="L8" s="75">
        <f t="shared" si="1"/>
        <v>25</v>
      </c>
      <c r="M8" s="75">
        <v>3</v>
      </c>
      <c r="N8" s="75">
        <v>2</v>
      </c>
      <c r="O8" s="75">
        <f t="shared" si="2"/>
        <v>35</v>
      </c>
      <c r="P8" s="150">
        <v>149.9</v>
      </c>
      <c r="Q8" s="147" cm="1">
        <f t="array" ref="Q8">_xlfn.IFS(I8=VLOOKUP(I8,Sistem!$L$1:$M$21,1,0),VLOOKUP(I8,Sistem!$L$1:$M$21,2,0))</f>
        <v>0.185</v>
      </c>
      <c r="R8" s="141">
        <f t="shared" si="3"/>
        <v>25.327583333333337</v>
      </c>
      <c r="S8" s="78">
        <f t="shared" si="4"/>
        <v>0.16896319768734713</v>
      </c>
      <c r="T8" s="79">
        <f t="shared" si="5"/>
        <v>0.72364523809523817</v>
      </c>
      <c r="U8" s="80" cm="1">
        <f t="array" ref="U8">_xlfn.IFS(P8&lt;='Kargo Fiyatları'!$M$4,'Kargo Fiyatları'!$O$4,P8&lt;='Kargo Fiyatları'!$M$5,'Kargo Fiyatları'!$O$5,P8&gt;='Kargo Fiyatları'!$M$6,VLOOKUP(J8,'Kargo Fiyatları'!A:K,7,0)*1.2)</f>
        <v>32.495999999999995</v>
      </c>
      <c r="V8" s="75">
        <v>8.39</v>
      </c>
      <c r="W8" s="75">
        <f t="shared" si="6"/>
        <v>27.7315</v>
      </c>
      <c r="X8" s="81">
        <f t="shared" si="7"/>
        <v>7.7137500000000045</v>
      </c>
      <c r="Y8" s="82">
        <f t="shared" si="8"/>
        <v>1.2491666666666668</v>
      </c>
      <c r="Z8" s="131">
        <v>0.04</v>
      </c>
      <c r="AA8" s="132">
        <f t="shared" si="9"/>
        <v>5.9960000000000004</v>
      </c>
      <c r="AB8" s="134">
        <v>0.04</v>
      </c>
      <c r="AC8" s="135">
        <f t="shared" si="10"/>
        <v>5.9960000000000004</v>
      </c>
    </row>
    <row r="9" spans="1:29" x14ac:dyDescent="0.3">
      <c r="A9" s="109" t="s">
        <v>536</v>
      </c>
      <c r="B9" s="158" t="s">
        <v>183</v>
      </c>
      <c r="C9" s="73" t="s">
        <v>190</v>
      </c>
      <c r="D9" s="73" t="s">
        <v>216</v>
      </c>
      <c r="E9" s="73">
        <v>22</v>
      </c>
      <c r="F9" s="73">
        <v>10</v>
      </c>
      <c r="G9" s="73">
        <v>3</v>
      </c>
      <c r="H9" s="74">
        <f t="shared" si="0"/>
        <v>0.22</v>
      </c>
      <c r="I9" s="73" t="s">
        <v>23</v>
      </c>
      <c r="J9" s="73">
        <v>1</v>
      </c>
      <c r="K9" s="75">
        <f>VLOOKUP(B9,'FIYAT DATA'!A:C,3,)</f>
        <v>20</v>
      </c>
      <c r="L9" s="75">
        <f t="shared" si="1"/>
        <v>16.666666666666668</v>
      </c>
      <c r="M9" s="75">
        <v>3</v>
      </c>
      <c r="N9" s="75">
        <v>2</v>
      </c>
      <c r="O9" s="75">
        <f t="shared" si="2"/>
        <v>25</v>
      </c>
      <c r="P9" s="150">
        <v>149.9</v>
      </c>
      <c r="Q9" s="147" cm="1">
        <f t="array" ref="Q9">_xlfn.IFS(I9=VLOOKUP(I9,Sistem!$L$1:$M$21,1,0),VLOOKUP(I9,Sistem!$L$1:$M$21,2,0))</f>
        <v>0.185</v>
      </c>
      <c r="R9" s="141">
        <f t="shared" si="3"/>
        <v>33.660916666666665</v>
      </c>
      <c r="S9" s="78">
        <f t="shared" si="4"/>
        <v>0.22455581498776961</v>
      </c>
      <c r="T9" s="79">
        <f t="shared" si="5"/>
        <v>1.3464366666666665</v>
      </c>
      <c r="U9" s="80" cm="1">
        <f t="array" ref="U9">_xlfn.IFS(P9&lt;='Kargo Fiyatları'!$M$4,'Kargo Fiyatları'!$O$4,P9&lt;='Kargo Fiyatları'!$M$5,'Kargo Fiyatları'!$O$5,P9&gt;='Kargo Fiyatları'!$M$6,VLOOKUP(J9,'Kargo Fiyatları'!A:K,7,0)*1.2)</f>
        <v>32.495999999999995</v>
      </c>
      <c r="V9" s="75">
        <v>8.39</v>
      </c>
      <c r="W9" s="75">
        <f t="shared" si="6"/>
        <v>27.7315</v>
      </c>
      <c r="X9" s="81">
        <f t="shared" si="7"/>
        <v>9.380416666666676</v>
      </c>
      <c r="Y9" s="82">
        <f t="shared" si="8"/>
        <v>1.2491666666666668</v>
      </c>
      <c r="Z9" s="131">
        <v>0.04</v>
      </c>
      <c r="AA9" s="132">
        <f t="shared" si="9"/>
        <v>5.9960000000000004</v>
      </c>
      <c r="AB9" s="134">
        <v>0.04</v>
      </c>
      <c r="AC9" s="135">
        <f t="shared" si="10"/>
        <v>5.9960000000000004</v>
      </c>
    </row>
    <row r="10" spans="1:29" x14ac:dyDescent="0.3">
      <c r="A10" s="109" t="s">
        <v>537</v>
      </c>
      <c r="B10" s="109" t="s">
        <v>123</v>
      </c>
      <c r="C10" s="73" t="s">
        <v>217</v>
      </c>
      <c r="D10" s="182" t="s">
        <v>218</v>
      </c>
      <c r="E10" s="73">
        <v>7</v>
      </c>
      <c r="F10" s="73">
        <v>27</v>
      </c>
      <c r="G10" s="73">
        <v>3</v>
      </c>
      <c r="H10" s="74">
        <f t="shared" si="0"/>
        <v>0.189</v>
      </c>
      <c r="I10" s="73" t="s">
        <v>478</v>
      </c>
      <c r="J10" s="73">
        <v>1</v>
      </c>
      <c r="K10" s="75">
        <f>VLOOKUP(B10,'FIYAT DATA'!A:C,3,)</f>
        <v>5</v>
      </c>
      <c r="L10" s="75">
        <f t="shared" si="1"/>
        <v>4.166666666666667</v>
      </c>
      <c r="M10" s="75">
        <v>3</v>
      </c>
      <c r="N10" s="75">
        <v>2</v>
      </c>
      <c r="O10" s="75">
        <f t="shared" si="2"/>
        <v>10</v>
      </c>
      <c r="P10" s="150">
        <v>99.9</v>
      </c>
      <c r="Q10" s="147" cm="1">
        <f t="array" ref="Q10">_xlfn.IFS(I10=VLOOKUP(I10,Sistem!$L$1:$M$21,1,0),VLOOKUP(I10,Sistem!$L$1:$M$21,2,0))</f>
        <v>0.20499999999999999</v>
      </c>
      <c r="R10" s="141">
        <f t="shared" si="3"/>
        <v>14.954250000000018</v>
      </c>
      <c r="S10" s="78">
        <f t="shared" si="4"/>
        <v>0.14969219219219237</v>
      </c>
      <c r="T10" s="79">
        <f t="shared" si="5"/>
        <v>1.4954250000000018</v>
      </c>
      <c r="U10" s="80" cm="1">
        <f t="array" ref="U10">_xlfn.IFS(P10&lt;='Kargo Fiyatları'!$M$4,'Kargo Fiyatları'!$O$4,P10&lt;='Kargo Fiyatları'!$M$5,'Kargo Fiyatları'!$O$5,P10&gt;='Kargo Fiyatları'!$M$6,VLOOKUP(J10,'Kargo Fiyatları'!A:K,7,0)*1.2)</f>
        <v>32.495999999999995</v>
      </c>
      <c r="V10" s="75">
        <v>8.39</v>
      </c>
      <c r="W10" s="75">
        <f t="shared" si="6"/>
        <v>20.479500000000002</v>
      </c>
      <c r="X10" s="81">
        <f t="shared" si="7"/>
        <v>4.7557499999999919</v>
      </c>
      <c r="Y10" s="82">
        <f t="shared" si="8"/>
        <v>0.83250000000000013</v>
      </c>
      <c r="Z10" s="131">
        <v>0.04</v>
      </c>
      <c r="AA10" s="132">
        <f t="shared" si="9"/>
        <v>3.9960000000000004</v>
      </c>
      <c r="AB10" s="134">
        <v>0.04</v>
      </c>
      <c r="AC10" s="135">
        <f t="shared" si="10"/>
        <v>3.9960000000000004</v>
      </c>
    </row>
    <row r="11" spans="1:29" x14ac:dyDescent="0.3">
      <c r="A11" s="109" t="s">
        <v>538</v>
      </c>
      <c r="B11" s="109" t="s">
        <v>124</v>
      </c>
      <c r="C11" s="85" t="s">
        <v>192</v>
      </c>
      <c r="D11" s="73" t="s">
        <v>197</v>
      </c>
      <c r="E11" s="73">
        <v>29</v>
      </c>
      <c r="F11" s="73">
        <v>19</v>
      </c>
      <c r="G11" s="73">
        <v>13.5</v>
      </c>
      <c r="H11" s="86">
        <f t="shared" si="0"/>
        <v>2.4794999999999998</v>
      </c>
      <c r="I11" s="84" t="s">
        <v>23</v>
      </c>
      <c r="J11" s="73">
        <v>3</v>
      </c>
      <c r="K11" s="179">
        <f>VLOOKUP(B11,'FIYAT DATA'!A:C,3,)</f>
        <v>120</v>
      </c>
      <c r="L11" s="75">
        <f t="shared" si="1"/>
        <v>100</v>
      </c>
      <c r="M11" s="75">
        <v>10</v>
      </c>
      <c r="N11" s="75">
        <v>2</v>
      </c>
      <c r="O11" s="75">
        <f t="shared" si="2"/>
        <v>132</v>
      </c>
      <c r="P11" s="180">
        <v>399.9</v>
      </c>
      <c r="Q11" s="147" cm="1">
        <f t="array" ref="Q11">_xlfn.IFS(I11=VLOOKUP(I11,Sistem!$L$1:$M$21,1,0),VLOOKUP(I11,Sistem!$L$1:$M$21,2,0))</f>
        <v>0.185</v>
      </c>
      <c r="R11" s="141">
        <f t="shared" si="3"/>
        <v>48.082583333333361</v>
      </c>
      <c r="S11" s="78">
        <f t="shared" si="4"/>
        <v>0.12023651746269909</v>
      </c>
      <c r="T11" s="79">
        <f t="shared" si="5"/>
        <v>0.36426199494949518</v>
      </c>
      <c r="U11" s="80" cm="1">
        <f t="array" ref="U11">_xlfn.IFS(P11&lt;='Kargo Fiyatları'!$M$4,'Kargo Fiyatları'!$O$4,P11&lt;='Kargo Fiyatları'!$M$5,'Kargo Fiyatları'!$O$5,P11&gt;='Kargo Fiyatları'!$M$6,VLOOKUP(J11,'Kargo Fiyatları'!A:K,7,0)*1.2)</f>
        <v>85.44</v>
      </c>
      <c r="V11" s="75">
        <v>8.39</v>
      </c>
      <c r="W11" s="75">
        <f t="shared" si="6"/>
        <v>73.981499999999997</v>
      </c>
      <c r="X11" s="81">
        <f t="shared" si="7"/>
        <v>16.681416666666649</v>
      </c>
      <c r="Y11" s="82">
        <f t="shared" si="8"/>
        <v>3.3325</v>
      </c>
      <c r="Z11" s="131">
        <v>0.04</v>
      </c>
      <c r="AA11" s="132">
        <f t="shared" si="9"/>
        <v>15.995999999999999</v>
      </c>
      <c r="AB11" s="134">
        <v>0.04</v>
      </c>
      <c r="AC11" s="135">
        <f t="shared" si="10"/>
        <v>15.995999999999999</v>
      </c>
    </row>
    <row r="12" spans="1:29" x14ac:dyDescent="0.3">
      <c r="A12" s="109" t="s">
        <v>539</v>
      </c>
      <c r="B12" s="109" t="s">
        <v>125</v>
      </c>
      <c r="C12" s="73" t="s">
        <v>449</v>
      </c>
      <c r="D12" s="73" t="s">
        <v>453</v>
      </c>
      <c r="E12" s="73">
        <v>9</v>
      </c>
      <c r="F12" s="73">
        <v>37</v>
      </c>
      <c r="G12" s="73">
        <v>10</v>
      </c>
      <c r="H12" s="74">
        <f t="shared" si="0"/>
        <v>1.1100000000000001</v>
      </c>
      <c r="I12" s="73" t="s">
        <v>23</v>
      </c>
      <c r="J12" s="73">
        <v>2</v>
      </c>
      <c r="K12" s="75">
        <f>VLOOKUP(B12,'FIYAT DATA'!A:C,3,)</f>
        <v>30</v>
      </c>
      <c r="L12" s="75">
        <f t="shared" si="1"/>
        <v>25</v>
      </c>
      <c r="M12" s="75">
        <v>6</v>
      </c>
      <c r="N12" s="75">
        <v>2</v>
      </c>
      <c r="O12" s="75">
        <f t="shared" si="2"/>
        <v>38</v>
      </c>
      <c r="P12" s="150">
        <v>149.9</v>
      </c>
      <c r="Q12" s="147" cm="1">
        <f t="array" ref="Q12">_xlfn.IFS(I12=VLOOKUP(I12,Sistem!$L$1:$M$21,1,0),VLOOKUP(I12,Sistem!$L$1:$M$21,2,0))</f>
        <v>0.185</v>
      </c>
      <c r="R12" s="141">
        <f t="shared" si="3"/>
        <v>22.827583333333337</v>
      </c>
      <c r="S12" s="78">
        <f t="shared" si="4"/>
        <v>0.15228541249722038</v>
      </c>
      <c r="T12" s="79">
        <f t="shared" si="5"/>
        <v>0.60072587719298254</v>
      </c>
      <c r="U12" s="80" cm="1">
        <f t="array" ref="U12">_xlfn.IFS(P12&lt;='Kargo Fiyatları'!$M$4,'Kargo Fiyatları'!$O$4,P12&lt;='Kargo Fiyatları'!$M$5,'Kargo Fiyatları'!$O$5,P12&gt;='Kargo Fiyatları'!$M$6,VLOOKUP(J12,'Kargo Fiyatları'!A:K,7,0)*1.2)</f>
        <v>32.495999999999995</v>
      </c>
      <c r="V12" s="75">
        <v>8.39</v>
      </c>
      <c r="W12" s="75">
        <f t="shared" si="6"/>
        <v>27.7315</v>
      </c>
      <c r="X12" s="81">
        <f t="shared" si="7"/>
        <v>7.2137500000000045</v>
      </c>
      <c r="Y12" s="82">
        <f t="shared" si="8"/>
        <v>1.2491666666666668</v>
      </c>
      <c r="Z12" s="131">
        <v>0.04</v>
      </c>
      <c r="AA12" s="132">
        <f t="shared" si="9"/>
        <v>5.9960000000000004</v>
      </c>
      <c r="AB12" s="134">
        <v>0.04</v>
      </c>
      <c r="AC12" s="135">
        <f t="shared" si="10"/>
        <v>5.9960000000000004</v>
      </c>
    </row>
    <row r="13" spans="1:29" x14ac:dyDescent="0.3">
      <c r="A13" s="109" t="s">
        <v>540</v>
      </c>
      <c r="B13" s="109" t="s">
        <v>126</v>
      </c>
      <c r="C13" s="157" t="s">
        <v>516</v>
      </c>
      <c r="D13" s="157" t="s">
        <v>515</v>
      </c>
      <c r="H13" s="74">
        <f t="shared" si="0"/>
        <v>0</v>
      </c>
      <c r="I13" s="73" t="s">
        <v>23</v>
      </c>
      <c r="J13" s="73">
        <v>1</v>
      </c>
      <c r="K13" s="75">
        <f>VLOOKUP(B13,'FIYAT DATA'!A:C,3,)</f>
        <v>30</v>
      </c>
      <c r="L13" s="75">
        <f t="shared" si="1"/>
        <v>25</v>
      </c>
      <c r="M13" s="75">
        <f>VLOOKUP(J13,Sistem!E:J,6,0)</f>
        <v>5</v>
      </c>
      <c r="N13" s="75">
        <v>2</v>
      </c>
      <c r="O13" s="75">
        <f t="shared" si="2"/>
        <v>37</v>
      </c>
      <c r="P13" s="150">
        <v>149.9</v>
      </c>
      <c r="Q13" s="147" cm="1">
        <f t="array" ref="Q13">_xlfn.IFS(I13=VLOOKUP(I13,Sistem!$L$1:$M$21,1,0),VLOOKUP(I13,Sistem!$L$1:$M$21,2,0))</f>
        <v>0.185</v>
      </c>
      <c r="R13" s="141">
        <f t="shared" si="3"/>
        <v>23.660916666666665</v>
      </c>
      <c r="S13" s="78">
        <f t="shared" si="4"/>
        <v>0.15784467422726262</v>
      </c>
      <c r="T13" s="79">
        <f t="shared" si="5"/>
        <v>0.63948423423423417</v>
      </c>
      <c r="U13" s="80" cm="1">
        <f t="array" ref="U13">_xlfn.IFS(P13&lt;='Kargo Fiyatları'!$M$4,'Kargo Fiyatları'!$O$4,P13&lt;='Kargo Fiyatları'!$M$5,'Kargo Fiyatları'!$O$5,P13&gt;='Kargo Fiyatları'!$M$6,VLOOKUP(J13,'Kargo Fiyatları'!A:K,7,0)*1.2)</f>
        <v>32.495999999999995</v>
      </c>
      <c r="V13" s="75">
        <v>8.39</v>
      </c>
      <c r="W13" s="75">
        <f t="shared" si="6"/>
        <v>27.7315</v>
      </c>
      <c r="X13" s="81">
        <f t="shared" si="7"/>
        <v>7.380416666666676</v>
      </c>
      <c r="Y13" s="82">
        <f t="shared" si="8"/>
        <v>1.2491666666666668</v>
      </c>
      <c r="Z13" s="131">
        <v>0.04</v>
      </c>
      <c r="AA13" s="132">
        <f t="shared" si="9"/>
        <v>5.9960000000000004</v>
      </c>
      <c r="AB13" s="134">
        <v>0.04</v>
      </c>
      <c r="AC13" s="135">
        <f t="shared" si="10"/>
        <v>5.9960000000000004</v>
      </c>
    </row>
    <row r="14" spans="1:29" x14ac:dyDescent="0.3">
      <c r="A14" s="109" t="s">
        <v>541</v>
      </c>
      <c r="B14" s="109" t="s">
        <v>136</v>
      </c>
      <c r="C14" s="73" t="s">
        <v>425</v>
      </c>
      <c r="D14" s="73" t="s">
        <v>437</v>
      </c>
      <c r="E14" s="73">
        <v>21</v>
      </c>
      <c r="F14" s="73">
        <v>10</v>
      </c>
      <c r="G14" s="73">
        <v>21</v>
      </c>
      <c r="H14" s="74">
        <f t="shared" si="0"/>
        <v>1.47</v>
      </c>
      <c r="I14" s="73" t="s">
        <v>23</v>
      </c>
      <c r="J14" s="73">
        <v>2</v>
      </c>
      <c r="K14" s="179">
        <f>VLOOKUP(B14,'FIYAT DATA'!A:C,3,)</f>
        <v>50</v>
      </c>
      <c r="L14" s="75">
        <f t="shared" si="1"/>
        <v>41.666666666666671</v>
      </c>
      <c r="M14" s="75">
        <v>4</v>
      </c>
      <c r="N14" s="75">
        <v>2</v>
      </c>
      <c r="O14" s="75">
        <f t="shared" si="2"/>
        <v>56.000000000000007</v>
      </c>
      <c r="P14" s="180">
        <v>199.9</v>
      </c>
      <c r="Q14" s="147" cm="1">
        <f t="array" ref="Q14">_xlfn.IFS(I14=VLOOKUP(I14,Sistem!$L$1:$M$21,1,0),VLOOKUP(I14,Sistem!$L$1:$M$21,2,0))</f>
        <v>0.185</v>
      </c>
      <c r="R14" s="141">
        <f t="shared" si="3"/>
        <v>16.777250000000024</v>
      </c>
      <c r="S14" s="78">
        <f t="shared" si="4"/>
        <v>8.3928214107053645E-2</v>
      </c>
      <c r="T14" s="79">
        <f t="shared" si="5"/>
        <v>0.29959375000000038</v>
      </c>
      <c r="U14" s="80" cm="1">
        <f t="array" ref="U14">_xlfn.IFS(P14&lt;='Kargo Fiyatları'!$M$4,'Kargo Fiyatları'!$O$4,P14&lt;='Kargo Fiyatları'!$M$5,'Kargo Fiyatları'!$O$5,P14&gt;='Kargo Fiyatları'!$M$6,VLOOKUP(J14,'Kargo Fiyatları'!A:K,7,0)*1.2)</f>
        <v>62.003999999999998</v>
      </c>
      <c r="V14" s="75">
        <v>8.39</v>
      </c>
      <c r="W14" s="75">
        <f t="shared" si="6"/>
        <v>36.981500000000004</v>
      </c>
      <c r="X14" s="81">
        <f t="shared" si="7"/>
        <v>6.0874166666666554</v>
      </c>
      <c r="Y14" s="82">
        <f t="shared" si="8"/>
        <v>1.6658333333333335</v>
      </c>
      <c r="Z14" s="131">
        <v>0.02</v>
      </c>
      <c r="AA14" s="132">
        <f t="shared" si="9"/>
        <v>3.9980000000000002</v>
      </c>
      <c r="AB14" s="134">
        <v>0.04</v>
      </c>
      <c r="AC14" s="135">
        <f t="shared" si="10"/>
        <v>7.9960000000000004</v>
      </c>
    </row>
    <row r="15" spans="1:29" x14ac:dyDescent="0.3">
      <c r="A15" s="109" t="s">
        <v>542</v>
      </c>
      <c r="B15" s="109" t="s">
        <v>138</v>
      </c>
      <c r="C15" s="73" t="s">
        <v>232</v>
      </c>
      <c r="D15" s="183" t="s">
        <v>524</v>
      </c>
      <c r="E15" s="73">
        <v>13.5</v>
      </c>
      <c r="F15" s="73">
        <v>13.5</v>
      </c>
      <c r="G15" s="73">
        <v>17.5</v>
      </c>
      <c r="H15" s="86">
        <f t="shared" si="0"/>
        <v>1.0631250000000001</v>
      </c>
      <c r="I15" s="73" t="s">
        <v>23</v>
      </c>
      <c r="J15" s="73">
        <v>2</v>
      </c>
      <c r="K15" s="75">
        <f>VLOOKUP(B15,'FIYAT DATA'!A:C,3,)</f>
        <v>40</v>
      </c>
      <c r="L15" s="75">
        <f t="shared" si="1"/>
        <v>33.333333333333336</v>
      </c>
      <c r="M15" s="75">
        <v>4</v>
      </c>
      <c r="N15" s="75">
        <v>2</v>
      </c>
      <c r="O15" s="75">
        <f t="shared" si="2"/>
        <v>46</v>
      </c>
      <c r="P15" s="150">
        <v>239.9</v>
      </c>
      <c r="Q15" s="147" cm="1">
        <f t="array" ref="Q15">_xlfn.IFS(I15=VLOOKUP(I15,Sistem!$L$1:$M$21,1,0),VLOOKUP(I15,Sistem!$L$1:$M$21,2,0))</f>
        <v>0.185</v>
      </c>
      <c r="R15" s="141">
        <f t="shared" si="3"/>
        <v>44.745916666666687</v>
      </c>
      <c r="S15" s="78">
        <f t="shared" si="4"/>
        <v>0.18651903570932341</v>
      </c>
      <c r="T15" s="79">
        <f t="shared" si="5"/>
        <v>0.97273731884058012</v>
      </c>
      <c r="U15" s="80" cm="1">
        <f t="array" ref="U15">_xlfn.IFS(P15&lt;='Kargo Fiyatları'!$M$4,'Kargo Fiyatları'!$O$4,P15&lt;='Kargo Fiyatları'!$M$5,'Kargo Fiyatları'!$O$5,P15&gt;='Kargo Fiyatları'!$M$6,VLOOKUP(J15,'Kargo Fiyatları'!A:K,7,0)*1.2)</f>
        <v>62.003999999999998</v>
      </c>
      <c r="V15" s="75">
        <v>8.39</v>
      </c>
      <c r="W15" s="75">
        <f t="shared" si="6"/>
        <v>44.381500000000003</v>
      </c>
      <c r="X15" s="81">
        <f t="shared" si="7"/>
        <v>13.18741666666665</v>
      </c>
      <c r="Y15" s="82">
        <f t="shared" si="8"/>
        <v>1.999166666666667</v>
      </c>
      <c r="Z15" s="131">
        <v>0.04</v>
      </c>
      <c r="AA15" s="132">
        <f t="shared" si="9"/>
        <v>9.5960000000000001</v>
      </c>
      <c r="AB15" s="134">
        <v>0.04</v>
      </c>
      <c r="AC15" s="135">
        <f t="shared" si="10"/>
        <v>9.5960000000000001</v>
      </c>
    </row>
    <row r="16" spans="1:29" x14ac:dyDescent="0.3">
      <c r="A16" s="109" t="s">
        <v>543</v>
      </c>
      <c r="B16" s="109" t="s">
        <v>139</v>
      </c>
      <c r="C16" s="73" t="s">
        <v>232</v>
      </c>
      <c r="D16" s="183" t="s">
        <v>525</v>
      </c>
      <c r="E16" s="73">
        <v>13.5</v>
      </c>
      <c r="F16" s="73">
        <v>13.5</v>
      </c>
      <c r="G16" s="73">
        <v>17.5</v>
      </c>
      <c r="H16" s="86">
        <f t="shared" si="0"/>
        <v>1.0631250000000001</v>
      </c>
      <c r="I16" s="73" t="s">
        <v>23</v>
      </c>
      <c r="J16" s="73">
        <v>2</v>
      </c>
      <c r="K16" s="75">
        <f>VLOOKUP(B16,'FIYAT DATA'!A:C,3,)</f>
        <v>40</v>
      </c>
      <c r="L16" s="75">
        <f t="shared" si="1"/>
        <v>33.333333333333336</v>
      </c>
      <c r="M16" s="75">
        <v>4</v>
      </c>
      <c r="N16" s="75">
        <v>2</v>
      </c>
      <c r="O16" s="75">
        <f t="shared" si="2"/>
        <v>46</v>
      </c>
      <c r="P16" s="150">
        <v>239.9</v>
      </c>
      <c r="Q16" s="147" cm="1">
        <f t="array" ref="Q16">_xlfn.IFS(I16=VLOOKUP(I16,Sistem!$L$1:$M$21,1,0),VLOOKUP(I16,Sistem!$L$1:$M$21,2,0))</f>
        <v>0.185</v>
      </c>
      <c r="R16" s="141">
        <f t="shared" si="3"/>
        <v>44.745916666666687</v>
      </c>
      <c r="S16" s="78">
        <f t="shared" si="4"/>
        <v>0.18651903570932341</v>
      </c>
      <c r="T16" s="79">
        <f t="shared" si="5"/>
        <v>0.97273731884058012</v>
      </c>
      <c r="U16" s="80" cm="1">
        <f t="array" ref="U16">_xlfn.IFS(P16&lt;='Kargo Fiyatları'!$M$4,'Kargo Fiyatları'!$O$4,P16&lt;='Kargo Fiyatları'!$M$5,'Kargo Fiyatları'!$O$5,P16&gt;='Kargo Fiyatları'!$M$6,VLOOKUP(J16,'Kargo Fiyatları'!A:K,7,0)*1.2)</f>
        <v>62.003999999999998</v>
      </c>
      <c r="V16" s="75">
        <v>8.39</v>
      </c>
      <c r="W16" s="75">
        <f t="shared" si="6"/>
        <v>44.381500000000003</v>
      </c>
      <c r="X16" s="81">
        <f t="shared" si="7"/>
        <v>13.18741666666665</v>
      </c>
      <c r="Y16" s="82">
        <f t="shared" si="8"/>
        <v>1.999166666666667</v>
      </c>
      <c r="Z16" s="131">
        <v>0.04</v>
      </c>
      <c r="AA16" s="132">
        <f t="shared" si="9"/>
        <v>9.5960000000000001</v>
      </c>
      <c r="AB16" s="134">
        <v>0.04</v>
      </c>
      <c r="AC16" s="135">
        <f t="shared" si="10"/>
        <v>9.5960000000000001</v>
      </c>
    </row>
    <row r="17" spans="1:29" x14ac:dyDescent="0.3">
      <c r="A17" s="109" t="s">
        <v>544</v>
      </c>
      <c r="B17" s="109" t="s">
        <v>140</v>
      </c>
      <c r="C17" s="73" t="s">
        <v>232</v>
      </c>
      <c r="D17" s="183" t="s">
        <v>526</v>
      </c>
      <c r="E17" s="73">
        <v>13.5</v>
      </c>
      <c r="F17" s="73">
        <v>13.5</v>
      </c>
      <c r="G17" s="73">
        <v>17.5</v>
      </c>
      <c r="H17" s="86">
        <f t="shared" si="0"/>
        <v>1.0631250000000001</v>
      </c>
      <c r="I17" s="73" t="s">
        <v>23</v>
      </c>
      <c r="J17" s="73">
        <v>2</v>
      </c>
      <c r="K17" s="75">
        <f>VLOOKUP(B17,'FIYAT DATA'!A:C,3,)</f>
        <v>40</v>
      </c>
      <c r="L17" s="75">
        <f t="shared" si="1"/>
        <v>33.333333333333336</v>
      </c>
      <c r="M17" s="75">
        <v>4</v>
      </c>
      <c r="N17" s="75">
        <v>2</v>
      </c>
      <c r="O17" s="75">
        <f t="shared" si="2"/>
        <v>46</v>
      </c>
      <c r="P17" s="150">
        <v>239.9</v>
      </c>
      <c r="Q17" s="147" cm="1">
        <f t="array" ref="Q17">_xlfn.IFS(I17=VLOOKUP(I17,Sistem!$L$1:$M$21,1,0),VLOOKUP(I17,Sistem!$L$1:$M$21,2,0))</f>
        <v>0.185</v>
      </c>
      <c r="R17" s="141">
        <f t="shared" si="3"/>
        <v>44.745916666666687</v>
      </c>
      <c r="S17" s="78">
        <f t="shared" si="4"/>
        <v>0.18651903570932341</v>
      </c>
      <c r="T17" s="79">
        <f t="shared" si="5"/>
        <v>0.97273731884058012</v>
      </c>
      <c r="U17" s="80" cm="1">
        <f t="array" ref="U17">_xlfn.IFS(P17&lt;='Kargo Fiyatları'!$M$4,'Kargo Fiyatları'!$O$4,P17&lt;='Kargo Fiyatları'!$M$5,'Kargo Fiyatları'!$O$5,P17&gt;='Kargo Fiyatları'!$M$6,VLOOKUP(J17,'Kargo Fiyatları'!A:K,7,0)*1.2)</f>
        <v>62.003999999999998</v>
      </c>
      <c r="V17" s="75">
        <v>8.39</v>
      </c>
      <c r="W17" s="75">
        <f t="shared" si="6"/>
        <v>44.381500000000003</v>
      </c>
      <c r="X17" s="81">
        <f t="shared" si="7"/>
        <v>13.18741666666665</v>
      </c>
      <c r="Y17" s="82">
        <f t="shared" si="8"/>
        <v>1.999166666666667</v>
      </c>
      <c r="Z17" s="131">
        <v>0.04</v>
      </c>
      <c r="AA17" s="132">
        <f t="shared" si="9"/>
        <v>9.5960000000000001</v>
      </c>
      <c r="AB17" s="134">
        <v>0.04</v>
      </c>
      <c r="AC17" s="135">
        <f t="shared" si="10"/>
        <v>9.5960000000000001</v>
      </c>
    </row>
    <row r="18" spans="1:29" x14ac:dyDescent="0.3">
      <c r="A18" s="109" t="s">
        <v>545</v>
      </c>
      <c r="B18" s="109" t="s">
        <v>141</v>
      </c>
      <c r="C18" s="73" t="s">
        <v>418</v>
      </c>
      <c r="D18" s="73" t="s">
        <v>423</v>
      </c>
      <c r="H18" s="74">
        <f t="shared" si="0"/>
        <v>0</v>
      </c>
      <c r="I18" s="73" t="s">
        <v>419</v>
      </c>
      <c r="J18" s="73">
        <v>1</v>
      </c>
      <c r="K18" s="75">
        <f>VLOOKUP(B18,'FIYAT DATA'!A:C,3,)</f>
        <v>18</v>
      </c>
      <c r="L18" s="75">
        <f t="shared" si="1"/>
        <v>15</v>
      </c>
      <c r="M18" s="75">
        <v>5</v>
      </c>
      <c r="N18" s="75">
        <v>2</v>
      </c>
      <c r="O18" s="75">
        <f t="shared" si="2"/>
        <v>25</v>
      </c>
      <c r="P18" s="150">
        <v>124.9</v>
      </c>
      <c r="Q18" s="147" cm="1">
        <f t="array" ref="Q18">_xlfn.IFS(I18=VLOOKUP(I18,Sistem!$L$1:$M$21,1,0),VLOOKUP(I18,Sistem!$L$1:$M$21,2,0))</f>
        <v>0.16500000000000001</v>
      </c>
      <c r="R18" s="141">
        <f t="shared" si="3"/>
        <v>20.971750000000007</v>
      </c>
      <c r="S18" s="78">
        <f t="shared" si="4"/>
        <v>0.16790832666132913</v>
      </c>
      <c r="T18" s="79">
        <f t="shared" si="5"/>
        <v>0.83887000000000034</v>
      </c>
      <c r="U18" s="80" cm="1">
        <f t="array" ref="U18">_xlfn.IFS(P18&lt;='Kargo Fiyatları'!$M$4,'Kargo Fiyatları'!$O$4,P18&lt;='Kargo Fiyatları'!$M$5,'Kargo Fiyatları'!$O$5,P18&gt;='Kargo Fiyatları'!$M$6,VLOOKUP(J18,'Kargo Fiyatları'!A:K,7,0)*1.2)</f>
        <v>32.495999999999995</v>
      </c>
      <c r="V18" s="75">
        <v>8.39</v>
      </c>
      <c r="W18" s="75">
        <f t="shared" si="6"/>
        <v>20.608500000000003</v>
      </c>
      <c r="X18" s="81">
        <f t="shared" si="7"/>
        <v>6.4009166666666601</v>
      </c>
      <c r="Y18" s="82">
        <f t="shared" si="8"/>
        <v>1.0408333333333335</v>
      </c>
      <c r="Z18" s="131">
        <v>0.04</v>
      </c>
      <c r="AA18" s="132">
        <f t="shared" si="9"/>
        <v>4.9960000000000004</v>
      </c>
      <c r="AB18" s="134">
        <v>0.04</v>
      </c>
      <c r="AC18" s="135">
        <f t="shared" si="10"/>
        <v>4.9960000000000004</v>
      </c>
    </row>
    <row r="19" spans="1:29" x14ac:dyDescent="0.3">
      <c r="A19" s="109" t="s">
        <v>546</v>
      </c>
      <c r="B19" s="109" t="s">
        <v>142</v>
      </c>
      <c r="C19" s="73" t="s">
        <v>418</v>
      </c>
      <c r="D19" s="73" t="s">
        <v>424</v>
      </c>
      <c r="H19" s="74">
        <f t="shared" si="0"/>
        <v>0</v>
      </c>
      <c r="I19" s="73" t="s">
        <v>419</v>
      </c>
      <c r="J19" s="73">
        <v>1</v>
      </c>
      <c r="K19" s="75">
        <f>VLOOKUP(B19,'FIYAT DATA'!A:C,3,)</f>
        <v>18</v>
      </c>
      <c r="L19" s="75">
        <f t="shared" si="1"/>
        <v>15</v>
      </c>
      <c r="M19" s="75">
        <v>5</v>
      </c>
      <c r="N19" s="75">
        <v>2</v>
      </c>
      <c r="O19" s="75">
        <f t="shared" si="2"/>
        <v>25</v>
      </c>
      <c r="P19" s="150">
        <v>124.9</v>
      </c>
      <c r="Q19" s="147" cm="1">
        <f t="array" ref="Q19">_xlfn.IFS(I19=VLOOKUP(I19,Sistem!$L$1:$M$21,1,0),VLOOKUP(I19,Sistem!$L$1:$M$21,2,0))</f>
        <v>0.16500000000000001</v>
      </c>
      <c r="R19" s="141">
        <f t="shared" si="3"/>
        <v>20.971750000000007</v>
      </c>
      <c r="S19" s="78">
        <f t="shared" si="4"/>
        <v>0.16790832666132913</v>
      </c>
      <c r="T19" s="79">
        <f t="shared" si="5"/>
        <v>0.83887000000000034</v>
      </c>
      <c r="U19" s="80" cm="1">
        <f t="array" ref="U19">_xlfn.IFS(P19&lt;='Kargo Fiyatları'!$M$4,'Kargo Fiyatları'!$O$4,P19&lt;='Kargo Fiyatları'!$M$5,'Kargo Fiyatları'!$O$5,P19&gt;='Kargo Fiyatları'!$M$6,VLOOKUP(J19,'Kargo Fiyatları'!A:K,7,0)*1.2)</f>
        <v>32.495999999999995</v>
      </c>
      <c r="V19" s="75">
        <v>8.39</v>
      </c>
      <c r="W19" s="75">
        <f t="shared" si="6"/>
        <v>20.608500000000003</v>
      </c>
      <c r="X19" s="81">
        <f t="shared" si="7"/>
        <v>6.4009166666666601</v>
      </c>
      <c r="Y19" s="82">
        <f t="shared" si="8"/>
        <v>1.0408333333333335</v>
      </c>
      <c r="Z19" s="131">
        <v>0.04</v>
      </c>
      <c r="AA19" s="132">
        <f t="shared" si="9"/>
        <v>4.9960000000000004</v>
      </c>
      <c r="AB19" s="134">
        <v>0.04</v>
      </c>
      <c r="AC19" s="135">
        <f t="shared" si="10"/>
        <v>4.9960000000000004</v>
      </c>
    </row>
    <row r="20" spans="1:29" x14ac:dyDescent="0.3">
      <c r="A20" s="109" t="s">
        <v>547</v>
      </c>
      <c r="B20" s="165" t="s">
        <v>143</v>
      </c>
      <c r="C20" s="162" t="s">
        <v>641</v>
      </c>
      <c r="D20" s="162" t="s">
        <v>637</v>
      </c>
      <c r="H20" s="74">
        <f t="shared" si="0"/>
        <v>0</v>
      </c>
      <c r="I20" s="73" t="s">
        <v>509</v>
      </c>
      <c r="J20" s="73">
        <v>1</v>
      </c>
      <c r="K20" s="75">
        <f>VLOOKUP(B20,'FIYAT DATA'!A:C,3,)</f>
        <v>25</v>
      </c>
      <c r="L20" s="75">
        <f t="shared" si="1"/>
        <v>20.833333333333336</v>
      </c>
      <c r="M20" s="75">
        <f>VLOOKUP(J20,Sistem!E:J,6,0)</f>
        <v>5</v>
      </c>
      <c r="N20" s="75">
        <v>2</v>
      </c>
      <c r="O20" s="75">
        <f t="shared" si="2"/>
        <v>32</v>
      </c>
      <c r="P20" s="180">
        <v>144.9</v>
      </c>
      <c r="Q20" s="147" cm="1">
        <f t="array" ref="Q20">_xlfn.IFS(I20=VLOOKUP(I20,Sistem!$L$1:$M$21,1,0),VLOOKUP(I20,Sistem!$L$1:$M$21,2,0))</f>
        <v>0.185</v>
      </c>
      <c r="R20" s="141">
        <f t="shared" si="3"/>
        <v>24.873416666666678</v>
      </c>
      <c r="S20" s="78">
        <f t="shared" si="4"/>
        <v>0.17165919024614684</v>
      </c>
      <c r="T20" s="79">
        <f t="shared" si="5"/>
        <v>0.77729427083333369</v>
      </c>
      <c r="U20" s="80" cm="1">
        <f t="array" ref="U20">_xlfn.IFS(P20&lt;='Kargo Fiyatları'!$M$4,'Kargo Fiyatları'!$O$4,P20&lt;='Kargo Fiyatları'!$M$5,'Kargo Fiyatları'!$O$5,P20&gt;='Kargo Fiyatları'!$M$6,VLOOKUP(J20,'Kargo Fiyatları'!A:K,7,0)*1.2)</f>
        <v>32.495999999999995</v>
      </c>
      <c r="V20" s="75">
        <v>8.39</v>
      </c>
      <c r="W20" s="75">
        <f t="shared" si="6"/>
        <v>26.8065</v>
      </c>
      <c r="X20" s="81">
        <f t="shared" si="7"/>
        <v>7.5345833333333303</v>
      </c>
      <c r="Y20" s="82">
        <f t="shared" si="8"/>
        <v>1.2075000000000002</v>
      </c>
      <c r="Z20" s="131">
        <v>0.04</v>
      </c>
      <c r="AA20" s="132">
        <f t="shared" si="9"/>
        <v>5.7960000000000003</v>
      </c>
      <c r="AB20" s="134">
        <v>0.04</v>
      </c>
      <c r="AC20" s="135">
        <f t="shared" si="10"/>
        <v>5.7960000000000003</v>
      </c>
    </row>
    <row r="21" spans="1:29" x14ac:dyDescent="0.3">
      <c r="A21" s="161" t="s">
        <v>674</v>
      </c>
      <c r="B21" s="161" t="s">
        <v>144</v>
      </c>
      <c r="C21" s="162" t="s">
        <v>675</v>
      </c>
      <c r="D21" s="181" t="s">
        <v>676</v>
      </c>
      <c r="H21" s="74"/>
      <c r="I21" s="73" t="s">
        <v>509</v>
      </c>
      <c r="J21" s="73">
        <v>1</v>
      </c>
      <c r="K21" s="75">
        <f>VLOOKUP(B21,'FIYAT DATA'!A:C,3,)</f>
        <v>20</v>
      </c>
      <c r="L21" s="75">
        <f t="shared" si="1"/>
        <v>16.666666666666668</v>
      </c>
      <c r="M21" s="75">
        <f>VLOOKUP(J21,Sistem!E:J,6,0)</f>
        <v>5</v>
      </c>
      <c r="N21" s="75">
        <v>2</v>
      </c>
      <c r="O21" s="75">
        <f t="shared" si="2"/>
        <v>27</v>
      </c>
      <c r="P21" s="180">
        <v>144.9</v>
      </c>
      <c r="Q21" s="147" cm="1">
        <f t="array" ref="Q21">_xlfn.IFS(I21=VLOOKUP(I21,Sistem!$L$1:$M$21,1,0),VLOOKUP(I21,Sistem!$L$1:$M$21,2,0))</f>
        <v>0.185</v>
      </c>
      <c r="R21" s="141">
        <f t="shared" si="3"/>
        <v>29.040083333333349</v>
      </c>
      <c r="S21" s="78">
        <f t="shared" si="4"/>
        <v>0.2004146537842191</v>
      </c>
      <c r="T21" s="79">
        <f t="shared" si="5"/>
        <v>1.0755586419753091</v>
      </c>
      <c r="U21" s="80" cm="1">
        <f t="array" ref="U21">_xlfn.IFS(P21&lt;='Kargo Fiyatları'!$M$4,'Kargo Fiyatları'!$O$4,P21&lt;='Kargo Fiyatları'!$M$5,'Kargo Fiyatları'!$O$5,P21&gt;='Kargo Fiyatları'!$M$6,VLOOKUP(J21,'Kargo Fiyatları'!A:K,7,0)*1.2)</f>
        <v>32.495999999999995</v>
      </c>
      <c r="V21" s="75">
        <v>8.39</v>
      </c>
      <c r="W21" s="75">
        <f t="shared" si="6"/>
        <v>26.8065</v>
      </c>
      <c r="X21" s="81">
        <f t="shared" si="7"/>
        <v>8.3679166666666589</v>
      </c>
      <c r="Y21" s="82">
        <f t="shared" si="8"/>
        <v>1.2075000000000002</v>
      </c>
      <c r="Z21" s="131">
        <v>0.04</v>
      </c>
      <c r="AA21" s="132">
        <f t="shared" si="9"/>
        <v>5.7960000000000003</v>
      </c>
      <c r="AB21" s="134">
        <v>0.04</v>
      </c>
      <c r="AC21" s="135">
        <f t="shared" si="10"/>
        <v>5.7960000000000003</v>
      </c>
    </row>
    <row r="22" spans="1:29" x14ac:dyDescent="0.3">
      <c r="A22" s="109" t="s">
        <v>548</v>
      </c>
      <c r="B22" s="109" t="s">
        <v>147</v>
      </c>
      <c r="C22" s="73" t="s">
        <v>288</v>
      </c>
      <c r="D22" s="73" t="s">
        <v>444</v>
      </c>
      <c r="H22" s="74">
        <f t="shared" si="0"/>
        <v>0</v>
      </c>
      <c r="I22" s="73" t="s">
        <v>23</v>
      </c>
      <c r="J22" s="73">
        <v>2</v>
      </c>
      <c r="K22" s="75">
        <f>VLOOKUP(B22,'FIYAT DATA'!A:C,3,)</f>
        <v>30</v>
      </c>
      <c r="L22" s="75">
        <f t="shared" si="1"/>
        <v>25</v>
      </c>
      <c r="M22" s="75">
        <v>4</v>
      </c>
      <c r="N22" s="75">
        <v>2</v>
      </c>
      <c r="O22" s="75">
        <f t="shared" si="2"/>
        <v>36</v>
      </c>
      <c r="P22" s="150">
        <v>149.9</v>
      </c>
      <c r="Q22" s="147" cm="1">
        <f t="array" ref="Q22">_xlfn.IFS(I22=VLOOKUP(I22,Sistem!$L$1:$M$21,1,0),VLOOKUP(I22,Sistem!$L$1:$M$21,2,0))</f>
        <v>0.185</v>
      </c>
      <c r="R22" s="141">
        <f t="shared" si="3"/>
        <v>24.494250000000008</v>
      </c>
      <c r="S22" s="78">
        <f t="shared" si="4"/>
        <v>0.16340393595730493</v>
      </c>
      <c r="T22" s="79">
        <f t="shared" si="5"/>
        <v>0.68039583333333353</v>
      </c>
      <c r="U22" s="80" cm="1">
        <f t="array" ref="U22">_xlfn.IFS(P22&lt;='Kargo Fiyatları'!$M$4,'Kargo Fiyatları'!$O$4,P22&lt;='Kargo Fiyatları'!$M$5,'Kargo Fiyatları'!$O$5,P22&gt;='Kargo Fiyatları'!$M$6,VLOOKUP(J22,'Kargo Fiyatları'!A:K,7,0)*1.2)</f>
        <v>32.495999999999995</v>
      </c>
      <c r="V22" s="75">
        <v>8.39</v>
      </c>
      <c r="W22" s="75">
        <f t="shared" si="6"/>
        <v>27.7315</v>
      </c>
      <c r="X22" s="81">
        <f t="shared" si="7"/>
        <v>7.5470833333333331</v>
      </c>
      <c r="Y22" s="82">
        <f t="shared" si="8"/>
        <v>1.2491666666666668</v>
      </c>
      <c r="Z22" s="131">
        <v>0.04</v>
      </c>
      <c r="AA22" s="132">
        <f t="shared" si="9"/>
        <v>5.9960000000000004</v>
      </c>
      <c r="AB22" s="134">
        <v>0.04</v>
      </c>
      <c r="AC22" s="135">
        <f t="shared" si="10"/>
        <v>5.9960000000000004</v>
      </c>
    </row>
    <row r="23" spans="1:29" x14ac:dyDescent="0.3">
      <c r="A23" s="109" t="s">
        <v>549</v>
      </c>
      <c r="B23" s="109" t="s">
        <v>148</v>
      </c>
      <c r="C23" s="73" t="s">
        <v>288</v>
      </c>
      <c r="D23" s="73" t="s">
        <v>445</v>
      </c>
      <c r="H23" s="74">
        <f t="shared" si="0"/>
        <v>0</v>
      </c>
      <c r="I23" s="73" t="s">
        <v>23</v>
      </c>
      <c r="J23" s="73">
        <v>2</v>
      </c>
      <c r="K23" s="75">
        <f>VLOOKUP(B23,'FIYAT DATA'!A:C,3,)</f>
        <v>30</v>
      </c>
      <c r="L23" s="75">
        <f t="shared" si="1"/>
        <v>25</v>
      </c>
      <c r="M23" s="75">
        <v>4</v>
      </c>
      <c r="N23" s="75">
        <v>2</v>
      </c>
      <c r="O23" s="75">
        <f t="shared" si="2"/>
        <v>36</v>
      </c>
      <c r="P23" s="150">
        <v>149.9</v>
      </c>
      <c r="Q23" s="147" cm="1">
        <f t="array" ref="Q23">_xlfn.IFS(I23=VLOOKUP(I23,Sistem!$L$1:$M$21,1,0),VLOOKUP(I23,Sistem!$L$1:$M$21,2,0))</f>
        <v>0.185</v>
      </c>
      <c r="R23" s="141">
        <f t="shared" si="3"/>
        <v>24.494250000000008</v>
      </c>
      <c r="S23" s="78">
        <f t="shared" si="4"/>
        <v>0.16340393595730493</v>
      </c>
      <c r="T23" s="79">
        <f t="shared" si="5"/>
        <v>0.68039583333333353</v>
      </c>
      <c r="U23" s="80" cm="1">
        <f t="array" ref="U23">_xlfn.IFS(P23&lt;='Kargo Fiyatları'!$M$4,'Kargo Fiyatları'!$O$4,P23&lt;='Kargo Fiyatları'!$M$5,'Kargo Fiyatları'!$O$5,P23&gt;='Kargo Fiyatları'!$M$6,VLOOKUP(J23,'Kargo Fiyatları'!A:K,7,0)*1.2)</f>
        <v>32.495999999999995</v>
      </c>
      <c r="V23" s="75">
        <v>8.39</v>
      </c>
      <c r="W23" s="75">
        <f t="shared" si="6"/>
        <v>27.7315</v>
      </c>
      <c r="X23" s="81">
        <f t="shared" si="7"/>
        <v>7.5470833333333331</v>
      </c>
      <c r="Y23" s="82">
        <f t="shared" si="8"/>
        <v>1.2491666666666668</v>
      </c>
      <c r="Z23" s="131">
        <v>0.04</v>
      </c>
      <c r="AA23" s="132">
        <f t="shared" si="9"/>
        <v>5.9960000000000004</v>
      </c>
      <c r="AB23" s="134">
        <v>0.04</v>
      </c>
      <c r="AC23" s="135">
        <f t="shared" si="10"/>
        <v>5.9960000000000004</v>
      </c>
    </row>
    <row r="24" spans="1:29" x14ac:dyDescent="0.3">
      <c r="A24" s="109" t="s">
        <v>550</v>
      </c>
      <c r="B24" s="109" t="s">
        <v>153</v>
      </c>
      <c r="C24" s="73" t="s">
        <v>226</v>
      </c>
      <c r="D24" s="183" t="s">
        <v>677</v>
      </c>
      <c r="E24" s="73">
        <v>22.5</v>
      </c>
      <c r="F24" s="73">
        <v>21.5</v>
      </c>
      <c r="G24" s="73">
        <v>24.5</v>
      </c>
      <c r="H24" s="74">
        <f t="shared" si="0"/>
        <v>3.9506250000000001</v>
      </c>
      <c r="I24" s="73" t="s">
        <v>480</v>
      </c>
      <c r="J24" s="73">
        <v>4</v>
      </c>
      <c r="K24" s="75">
        <f>VLOOKUP(B24,'FIYAT DATA'!A:C,3,)</f>
        <v>50</v>
      </c>
      <c r="L24" s="75">
        <f t="shared" si="1"/>
        <v>41.666666666666671</v>
      </c>
      <c r="M24" s="75">
        <v>8</v>
      </c>
      <c r="N24" s="75">
        <v>2</v>
      </c>
      <c r="O24" s="75">
        <f t="shared" si="2"/>
        <v>60.000000000000007</v>
      </c>
      <c r="P24" s="150">
        <v>249.9</v>
      </c>
      <c r="Q24" s="147" cm="1">
        <f t="array" ref="Q24">_xlfn.IFS(I24=VLOOKUP(I24,Sistem!$L$1:$M$21,1,0),VLOOKUP(I24,Sistem!$L$1:$M$21,2,0))</f>
        <v>0.17100000000000001</v>
      </c>
      <c r="R24" s="141">
        <f t="shared" si="3"/>
        <v>41.903083333333321</v>
      </c>
      <c r="S24" s="78">
        <f t="shared" si="4"/>
        <v>0.16767940509537144</v>
      </c>
      <c r="T24" s="79">
        <f t="shared" si="5"/>
        <v>0.69838472222222192</v>
      </c>
      <c r="U24" s="80" cm="1">
        <f t="array" ref="U24">_xlfn.IFS(P24&lt;='Kargo Fiyatları'!$M$4,'Kargo Fiyatları'!$O$4,P24&lt;='Kargo Fiyatları'!$M$5,'Kargo Fiyatları'!$O$5,P24&gt;='Kargo Fiyatları'!$M$6,VLOOKUP(J24,'Kargo Fiyatları'!A:K,7,0)*1.2)</f>
        <v>62.003999999999998</v>
      </c>
      <c r="V24" s="75">
        <v>8.39</v>
      </c>
      <c r="W24" s="75">
        <f t="shared" si="6"/>
        <v>42.732900000000001</v>
      </c>
      <c r="X24" s="81">
        <f t="shared" si="7"/>
        <v>12.795516666666686</v>
      </c>
      <c r="Y24" s="82">
        <f t="shared" si="8"/>
        <v>2.0825</v>
      </c>
      <c r="Z24" s="131">
        <v>0.04</v>
      </c>
      <c r="AA24" s="132">
        <f t="shared" si="9"/>
        <v>9.9960000000000004</v>
      </c>
      <c r="AB24" s="134">
        <v>0.04</v>
      </c>
      <c r="AC24" s="135">
        <f t="shared" si="10"/>
        <v>9.9960000000000004</v>
      </c>
    </row>
    <row r="25" spans="1:29" x14ac:dyDescent="0.3">
      <c r="A25" s="109" t="s">
        <v>551</v>
      </c>
      <c r="B25" s="109" t="s">
        <v>154</v>
      </c>
      <c r="C25" s="73" t="s">
        <v>281</v>
      </c>
      <c r="D25" s="183" t="s">
        <v>678</v>
      </c>
      <c r="E25" s="73">
        <v>22.5</v>
      </c>
      <c r="F25" s="73">
        <v>21.5</v>
      </c>
      <c r="G25" s="73">
        <v>24.5</v>
      </c>
      <c r="H25" s="74">
        <f t="shared" si="0"/>
        <v>3.9506250000000001</v>
      </c>
      <c r="I25" s="73" t="s">
        <v>480</v>
      </c>
      <c r="J25" s="73">
        <v>4</v>
      </c>
      <c r="K25" s="75">
        <f>VLOOKUP(B25,'FIYAT DATA'!A:C,3,)</f>
        <v>50</v>
      </c>
      <c r="L25" s="75">
        <f t="shared" si="1"/>
        <v>41.666666666666671</v>
      </c>
      <c r="M25" s="75">
        <v>8</v>
      </c>
      <c r="N25" s="75">
        <v>2</v>
      </c>
      <c r="O25" s="75">
        <f t="shared" si="2"/>
        <v>60.000000000000007</v>
      </c>
      <c r="P25" s="146">
        <v>249.9</v>
      </c>
      <c r="Q25" s="147" cm="1">
        <f t="array" ref="Q25">_xlfn.IFS(I25=VLOOKUP(I25,Sistem!$L$1:$M$21,1,0),VLOOKUP(I25,Sistem!$L$1:$M$21,2,0))</f>
        <v>0.17100000000000001</v>
      </c>
      <c r="R25" s="141">
        <f t="shared" si="3"/>
        <v>41.903083333333321</v>
      </c>
      <c r="S25" s="78">
        <f t="shared" si="4"/>
        <v>0.16767940509537144</v>
      </c>
      <c r="T25" s="79">
        <f t="shared" si="5"/>
        <v>0.69838472222222192</v>
      </c>
      <c r="U25" s="80" cm="1">
        <f t="array" ref="U25">_xlfn.IFS(P25&lt;='Kargo Fiyatları'!$M$4,'Kargo Fiyatları'!$O$4,P25&lt;='Kargo Fiyatları'!$M$5,'Kargo Fiyatları'!$O$5,P25&gt;='Kargo Fiyatları'!$M$6,VLOOKUP(J25,'Kargo Fiyatları'!A:K,7,0)*1.2)</f>
        <v>62.003999999999998</v>
      </c>
      <c r="V25" s="75">
        <v>8.39</v>
      </c>
      <c r="W25" s="75">
        <f t="shared" si="6"/>
        <v>42.732900000000001</v>
      </c>
      <c r="X25" s="81">
        <f t="shared" si="7"/>
        <v>12.795516666666686</v>
      </c>
      <c r="Y25" s="82">
        <f t="shared" si="8"/>
        <v>2.0825</v>
      </c>
      <c r="Z25" s="131">
        <v>0.04</v>
      </c>
      <c r="AA25" s="132">
        <f t="shared" si="9"/>
        <v>9.9960000000000004</v>
      </c>
      <c r="AB25" s="134">
        <v>0.04</v>
      </c>
      <c r="AC25" s="135">
        <f t="shared" si="10"/>
        <v>9.9960000000000004</v>
      </c>
    </row>
    <row r="26" spans="1:29" x14ac:dyDescent="0.3">
      <c r="A26" s="109" t="s">
        <v>552</v>
      </c>
      <c r="B26" s="109" t="s">
        <v>155</v>
      </c>
      <c r="D26" s="182" t="s">
        <v>40</v>
      </c>
      <c r="H26" s="74">
        <f t="shared" ref="H26:H60" si="11">(E26*F26*G26)/3000</f>
        <v>0</v>
      </c>
      <c r="I26" s="73" t="s">
        <v>23</v>
      </c>
      <c r="J26" s="73">
        <v>2</v>
      </c>
      <c r="K26" s="75">
        <f>VLOOKUP(B26,'FIYAT DATA'!A:C,3,)</f>
        <v>36</v>
      </c>
      <c r="L26" s="75">
        <f t="shared" ref="L26:L63" si="12">K26/1.2</f>
        <v>30</v>
      </c>
      <c r="M26" s="75">
        <f>VLOOKUP(J26,Sistem!E:J,6,0)</f>
        <v>6</v>
      </c>
      <c r="N26" s="75">
        <v>2</v>
      </c>
      <c r="O26" s="75">
        <f t="shared" ref="O26:O63" si="13">(L26*1.2)+M26+N26</f>
        <v>44</v>
      </c>
      <c r="P26" s="148">
        <v>149.9</v>
      </c>
      <c r="Q26" s="147" cm="1">
        <f t="array" ref="Q26">_xlfn.IFS(I26=VLOOKUP(I26,Sistem!$L$1:$M$21,1,0),VLOOKUP(I26,Sistem!$L$1:$M$21,2,0))</f>
        <v>0.185</v>
      </c>
      <c r="R26" s="141">
        <f t="shared" si="3"/>
        <v>17.827583333333337</v>
      </c>
      <c r="S26" s="78">
        <f t="shared" si="4"/>
        <v>0.11892984211696689</v>
      </c>
      <c r="T26" s="79">
        <f t="shared" si="5"/>
        <v>0.40517234848484857</v>
      </c>
      <c r="U26" s="80" cm="1">
        <f t="array" ref="U26">_xlfn.IFS(P26&lt;='Kargo Fiyatları'!$M$4,'Kargo Fiyatları'!$O$4,P26&lt;='Kargo Fiyatları'!$M$5,'Kargo Fiyatları'!$O$5,P26&gt;='Kargo Fiyatları'!$M$6,VLOOKUP(J26,'Kargo Fiyatları'!A:K,7,0)*1.2)</f>
        <v>32.495999999999995</v>
      </c>
      <c r="V26" s="75">
        <v>8.39</v>
      </c>
      <c r="W26" s="75">
        <f t="shared" si="6"/>
        <v>27.7315</v>
      </c>
      <c r="X26" s="81">
        <f t="shared" si="7"/>
        <v>6.2137500000000045</v>
      </c>
      <c r="Y26" s="82">
        <f t="shared" si="8"/>
        <v>1.2491666666666668</v>
      </c>
      <c r="Z26" s="131">
        <v>0.04</v>
      </c>
      <c r="AA26" s="132">
        <f t="shared" si="9"/>
        <v>5.9960000000000004</v>
      </c>
      <c r="AB26" s="134">
        <v>0.04</v>
      </c>
      <c r="AC26" s="135">
        <f t="shared" si="10"/>
        <v>5.9960000000000004</v>
      </c>
    </row>
    <row r="27" spans="1:29" x14ac:dyDescent="0.3">
      <c r="A27" s="109" t="s">
        <v>553</v>
      </c>
      <c r="B27" s="109" t="s">
        <v>156</v>
      </c>
      <c r="C27" s="73" t="s">
        <v>280</v>
      </c>
      <c r="D27" t="s">
        <v>679</v>
      </c>
      <c r="H27" s="74">
        <f t="shared" si="11"/>
        <v>0</v>
      </c>
      <c r="I27" s="73" t="s">
        <v>243</v>
      </c>
      <c r="J27" s="73">
        <v>1</v>
      </c>
      <c r="K27" s="75">
        <f>VLOOKUP(B27,'FIYAT DATA'!A:C,3,)</f>
        <v>18</v>
      </c>
      <c r="L27" s="75">
        <f t="shared" si="12"/>
        <v>15</v>
      </c>
      <c r="M27" s="75">
        <v>3</v>
      </c>
      <c r="N27" s="75">
        <v>2</v>
      </c>
      <c r="O27" s="75">
        <f t="shared" si="13"/>
        <v>23</v>
      </c>
      <c r="P27" s="150">
        <v>119.9</v>
      </c>
      <c r="Q27" s="147" cm="1">
        <f t="array" ref="Q27">_xlfn.IFS(I27=VLOOKUP(I27,Sistem!$L$1:$M$21,1,0),VLOOKUP(I27,Sistem!$L$1:$M$21,2,0))</f>
        <v>0.16900000000000001</v>
      </c>
      <c r="R27" s="141">
        <f t="shared" si="3"/>
        <v>21.599250000000008</v>
      </c>
      <c r="S27" s="78">
        <f t="shared" si="4"/>
        <v>0.18014386989157638</v>
      </c>
      <c r="T27" s="79">
        <f t="shared" si="5"/>
        <v>0.93909782608695691</v>
      </c>
      <c r="U27" s="80" cm="1">
        <f t="array" ref="U27">_xlfn.IFS(P27&lt;='Kargo Fiyatları'!$M$4,'Kargo Fiyatları'!$O$4,P27&lt;='Kargo Fiyatları'!$M$5,'Kargo Fiyatları'!$O$5,P27&gt;='Kargo Fiyatları'!$M$6,VLOOKUP(J27,'Kargo Fiyatları'!A:K,7,0)*1.2)</f>
        <v>32.495999999999995</v>
      </c>
      <c r="V27" s="75">
        <v>8.39</v>
      </c>
      <c r="W27" s="75">
        <f t="shared" si="6"/>
        <v>20.263100000000001</v>
      </c>
      <c r="X27" s="81">
        <f t="shared" si="7"/>
        <v>5.9584833333333336</v>
      </c>
      <c r="Y27" s="82">
        <f t="shared" si="8"/>
        <v>0.99916666666666676</v>
      </c>
      <c r="Z27" s="131">
        <v>0.02</v>
      </c>
      <c r="AA27" s="132">
        <f t="shared" si="9"/>
        <v>2.3980000000000001</v>
      </c>
      <c r="AB27" s="134">
        <v>0.04</v>
      </c>
      <c r="AC27" s="135">
        <f t="shared" si="10"/>
        <v>4.7960000000000003</v>
      </c>
    </row>
    <row r="28" spans="1:29" x14ac:dyDescent="0.3">
      <c r="A28" s="109" t="s">
        <v>554</v>
      </c>
      <c r="B28" s="109" t="s">
        <v>157</v>
      </c>
      <c r="C28" s="73" t="s">
        <v>280</v>
      </c>
      <c r="D28" t="s">
        <v>680</v>
      </c>
      <c r="H28" s="74">
        <f t="shared" si="11"/>
        <v>0</v>
      </c>
      <c r="I28" s="73" t="s">
        <v>243</v>
      </c>
      <c r="J28" s="73">
        <v>1</v>
      </c>
      <c r="K28" s="75">
        <f>VLOOKUP(B28,'FIYAT DATA'!A:C,3,)</f>
        <v>18</v>
      </c>
      <c r="L28" s="75">
        <f t="shared" si="12"/>
        <v>15</v>
      </c>
      <c r="M28" s="75">
        <v>3</v>
      </c>
      <c r="N28" s="75">
        <v>2</v>
      </c>
      <c r="O28" s="75">
        <f t="shared" si="13"/>
        <v>23</v>
      </c>
      <c r="P28" s="150">
        <v>119.9</v>
      </c>
      <c r="Q28" s="147" cm="1">
        <f t="array" ref="Q28">_xlfn.IFS(I28=VLOOKUP(I28,Sistem!$L$1:$M$21,1,0),VLOOKUP(I28,Sistem!$L$1:$M$21,2,0))</f>
        <v>0.16900000000000001</v>
      </c>
      <c r="R28" s="141">
        <f t="shared" si="3"/>
        <v>21.599250000000008</v>
      </c>
      <c r="S28" s="78">
        <f t="shared" si="4"/>
        <v>0.18014386989157638</v>
      </c>
      <c r="T28" s="79">
        <f t="shared" si="5"/>
        <v>0.93909782608695691</v>
      </c>
      <c r="U28" s="80" cm="1">
        <f t="array" ref="U28">_xlfn.IFS(P28&lt;='Kargo Fiyatları'!$M$4,'Kargo Fiyatları'!$O$4,P28&lt;='Kargo Fiyatları'!$M$5,'Kargo Fiyatları'!$O$5,P28&gt;='Kargo Fiyatları'!$M$6,VLOOKUP(J28,'Kargo Fiyatları'!A:K,7,0)*1.2)</f>
        <v>32.495999999999995</v>
      </c>
      <c r="V28" s="75">
        <v>8.39</v>
      </c>
      <c r="W28" s="75">
        <f t="shared" si="6"/>
        <v>20.263100000000001</v>
      </c>
      <c r="X28" s="81">
        <f t="shared" si="7"/>
        <v>5.9584833333333336</v>
      </c>
      <c r="Y28" s="82">
        <f t="shared" si="8"/>
        <v>0.99916666666666676</v>
      </c>
      <c r="Z28" s="131">
        <v>0.02</v>
      </c>
      <c r="AA28" s="132">
        <f t="shared" si="9"/>
        <v>2.3980000000000001</v>
      </c>
      <c r="AB28" s="134">
        <v>0.04</v>
      </c>
      <c r="AC28" s="135">
        <f t="shared" si="10"/>
        <v>4.7960000000000003</v>
      </c>
    </row>
    <row r="29" spans="1:29" x14ac:dyDescent="0.3">
      <c r="A29" s="109" t="s">
        <v>555</v>
      </c>
      <c r="B29" s="109" t="s">
        <v>158</v>
      </c>
      <c r="C29" s="73" t="s">
        <v>280</v>
      </c>
      <c r="D29" t="s">
        <v>681</v>
      </c>
      <c r="H29" s="74">
        <f t="shared" si="11"/>
        <v>0</v>
      </c>
      <c r="I29" s="73" t="s">
        <v>243</v>
      </c>
      <c r="J29" s="73">
        <v>1</v>
      </c>
      <c r="K29" s="75">
        <f>VLOOKUP(B29,'FIYAT DATA'!A:C,3,)</f>
        <v>18</v>
      </c>
      <c r="L29" s="75">
        <f t="shared" si="12"/>
        <v>15</v>
      </c>
      <c r="M29" s="75">
        <v>3</v>
      </c>
      <c r="N29" s="75">
        <v>2</v>
      </c>
      <c r="O29" s="75">
        <f t="shared" si="13"/>
        <v>23</v>
      </c>
      <c r="P29" s="150">
        <v>119.9</v>
      </c>
      <c r="Q29" s="147" cm="1">
        <f t="array" ref="Q29">_xlfn.IFS(I29=VLOOKUP(I29,Sistem!$L$1:$M$21,1,0),VLOOKUP(I29,Sistem!$L$1:$M$21,2,0))</f>
        <v>0.16900000000000001</v>
      </c>
      <c r="R29" s="141">
        <f t="shared" si="3"/>
        <v>21.599250000000008</v>
      </c>
      <c r="S29" s="78">
        <f t="shared" si="4"/>
        <v>0.18014386989157638</v>
      </c>
      <c r="T29" s="79">
        <f t="shared" si="5"/>
        <v>0.93909782608695691</v>
      </c>
      <c r="U29" s="80" cm="1">
        <f t="array" ref="U29">_xlfn.IFS(P29&lt;='Kargo Fiyatları'!$M$4,'Kargo Fiyatları'!$O$4,P29&lt;='Kargo Fiyatları'!$M$5,'Kargo Fiyatları'!$O$5,P29&gt;='Kargo Fiyatları'!$M$6,VLOOKUP(J29,'Kargo Fiyatları'!A:K,7,0)*1.2)</f>
        <v>32.495999999999995</v>
      </c>
      <c r="V29" s="75">
        <v>8.39</v>
      </c>
      <c r="W29" s="75">
        <f t="shared" si="6"/>
        <v>20.263100000000001</v>
      </c>
      <c r="X29" s="81">
        <f t="shared" si="7"/>
        <v>5.9584833333333336</v>
      </c>
      <c r="Y29" s="82">
        <f t="shared" si="8"/>
        <v>0.99916666666666676</v>
      </c>
      <c r="Z29" s="131">
        <v>0.02</v>
      </c>
      <c r="AA29" s="132">
        <f t="shared" si="9"/>
        <v>2.3980000000000001</v>
      </c>
      <c r="AB29" s="134">
        <v>0.04</v>
      </c>
      <c r="AC29" s="135">
        <f t="shared" si="10"/>
        <v>4.7960000000000003</v>
      </c>
    </row>
    <row r="30" spans="1:29" x14ac:dyDescent="0.3">
      <c r="A30" s="109" t="s">
        <v>556</v>
      </c>
      <c r="B30" s="88" t="s">
        <v>159</v>
      </c>
      <c r="C30" s="137" t="s">
        <v>513</v>
      </c>
      <c r="D30" t="s">
        <v>682</v>
      </c>
      <c r="E30" s="73">
        <v>25.5</v>
      </c>
      <c r="F30" s="73">
        <v>18.5</v>
      </c>
      <c r="G30" s="73">
        <v>29</v>
      </c>
      <c r="H30" s="74">
        <f t="shared" si="11"/>
        <v>4.5602499999999999</v>
      </c>
      <c r="I30" s="73" t="s">
        <v>455</v>
      </c>
      <c r="J30" s="73">
        <v>6</v>
      </c>
      <c r="K30" s="75">
        <f>VLOOKUP(B30,'FIYAT DATA'!A:C,3,)</f>
        <v>78</v>
      </c>
      <c r="L30" s="75">
        <f t="shared" si="12"/>
        <v>65</v>
      </c>
      <c r="M30" s="75">
        <v>10</v>
      </c>
      <c r="N30" s="75">
        <v>2</v>
      </c>
      <c r="O30" s="75">
        <f t="shared" si="13"/>
        <v>90</v>
      </c>
      <c r="P30" s="150">
        <v>399.9</v>
      </c>
      <c r="Q30" s="147" cm="1">
        <f t="array" ref="Q30">_xlfn.IFS(I30=VLOOKUP(I30,Sistem!$L$1:$M$21,1,0),VLOOKUP(I30,Sistem!$L$1:$M$21,2,0))</f>
        <v>0.18099999999999999</v>
      </c>
      <c r="R30" s="141">
        <f t="shared" si="3"/>
        <v>63.92558333333335</v>
      </c>
      <c r="S30" s="78">
        <f t="shared" si="4"/>
        <v>0.15985392181378683</v>
      </c>
      <c r="T30" s="79">
        <f t="shared" si="5"/>
        <v>0.71028425925925942</v>
      </c>
      <c r="U30" s="80" cm="1">
        <f t="array" ref="U30">_xlfn.IFS(P30&lt;='Kargo Fiyatları'!$M$4,'Kargo Fiyatları'!$O$4,P30&lt;='Kargo Fiyatları'!$M$5,'Kargo Fiyatları'!$O$5,P30&gt;='Kargo Fiyatları'!$M$6,VLOOKUP(J30,'Kargo Fiyatları'!A:K,7,0)*1.2)</f>
        <v>110.02799999999999</v>
      </c>
      <c r="V30" s="75">
        <v>8.39</v>
      </c>
      <c r="W30" s="75">
        <f t="shared" si="6"/>
        <v>72.381899999999987</v>
      </c>
      <c r="X30" s="81">
        <f t="shared" si="7"/>
        <v>19.850016666666647</v>
      </c>
      <c r="Y30" s="82">
        <f t="shared" si="8"/>
        <v>3.3325</v>
      </c>
      <c r="Z30" s="131">
        <v>0.04</v>
      </c>
      <c r="AA30" s="132">
        <f t="shared" si="9"/>
        <v>15.995999999999999</v>
      </c>
      <c r="AB30" s="134">
        <v>0.04</v>
      </c>
      <c r="AC30" s="135">
        <f t="shared" si="10"/>
        <v>15.995999999999999</v>
      </c>
    </row>
    <row r="31" spans="1:29" x14ac:dyDescent="0.3">
      <c r="A31" s="109" t="s">
        <v>557</v>
      </c>
      <c r="B31" s="88" t="s">
        <v>160</v>
      </c>
      <c r="C31" s="137" t="s">
        <v>513</v>
      </c>
      <c r="D31" t="s">
        <v>683</v>
      </c>
      <c r="E31" s="73">
        <v>25.5</v>
      </c>
      <c r="F31" s="73">
        <v>18.5</v>
      </c>
      <c r="G31" s="73">
        <v>29</v>
      </c>
      <c r="H31" s="74">
        <f t="shared" si="11"/>
        <v>4.5602499999999999</v>
      </c>
      <c r="I31" s="73" t="s">
        <v>455</v>
      </c>
      <c r="J31" s="73">
        <v>6</v>
      </c>
      <c r="K31" s="75">
        <f>VLOOKUP(B31,'FIYAT DATA'!A:C,3,)</f>
        <v>78</v>
      </c>
      <c r="L31" s="75">
        <f t="shared" si="12"/>
        <v>65</v>
      </c>
      <c r="M31" s="75">
        <v>10</v>
      </c>
      <c r="N31" s="75">
        <v>2</v>
      </c>
      <c r="O31" s="75">
        <f t="shared" si="13"/>
        <v>90</v>
      </c>
      <c r="P31" s="150">
        <v>399.9</v>
      </c>
      <c r="Q31" s="147" cm="1">
        <f t="array" ref="Q31">_xlfn.IFS(I31=VLOOKUP(I31,Sistem!$L$1:$M$21,1,0),VLOOKUP(I31,Sistem!$L$1:$M$21,2,0))</f>
        <v>0.18099999999999999</v>
      </c>
      <c r="R31" s="141">
        <f t="shared" si="3"/>
        <v>63.92558333333335</v>
      </c>
      <c r="S31" s="78">
        <f t="shared" si="4"/>
        <v>0.15985392181378683</v>
      </c>
      <c r="T31" s="79">
        <f t="shared" si="5"/>
        <v>0.71028425925925942</v>
      </c>
      <c r="U31" s="80" cm="1">
        <f t="array" ref="U31">_xlfn.IFS(P31&lt;='Kargo Fiyatları'!$M$4,'Kargo Fiyatları'!$O$4,P31&lt;='Kargo Fiyatları'!$M$5,'Kargo Fiyatları'!$O$5,P31&gt;='Kargo Fiyatları'!$M$6,VLOOKUP(J31,'Kargo Fiyatları'!A:K,7,0)*1.2)</f>
        <v>110.02799999999999</v>
      </c>
      <c r="V31" s="75">
        <v>8.39</v>
      </c>
      <c r="W31" s="75">
        <f t="shared" si="6"/>
        <v>72.381899999999987</v>
      </c>
      <c r="X31" s="81">
        <f t="shared" si="7"/>
        <v>19.850016666666647</v>
      </c>
      <c r="Y31" s="82">
        <f t="shared" si="8"/>
        <v>3.3325</v>
      </c>
      <c r="Z31" s="131">
        <v>0.04</v>
      </c>
      <c r="AA31" s="132">
        <f t="shared" si="9"/>
        <v>15.995999999999999</v>
      </c>
      <c r="AB31" s="134">
        <v>0.04</v>
      </c>
      <c r="AC31" s="135">
        <f t="shared" si="10"/>
        <v>15.995999999999999</v>
      </c>
    </row>
    <row r="32" spans="1:29" x14ac:dyDescent="0.3">
      <c r="A32" s="109" t="s">
        <v>558</v>
      </c>
      <c r="B32" s="88" t="s">
        <v>161</v>
      </c>
      <c r="C32" s="137" t="s">
        <v>513</v>
      </c>
      <c r="D32" t="s">
        <v>684</v>
      </c>
      <c r="E32" s="73">
        <v>25.5</v>
      </c>
      <c r="F32" s="73">
        <v>18.5</v>
      </c>
      <c r="G32" s="73">
        <v>29</v>
      </c>
      <c r="H32" s="74">
        <f t="shared" si="11"/>
        <v>4.5602499999999999</v>
      </c>
      <c r="I32" s="73" t="s">
        <v>455</v>
      </c>
      <c r="J32" s="73">
        <v>6</v>
      </c>
      <c r="K32" s="75">
        <f>VLOOKUP(B32,'FIYAT DATA'!A:C,3,)</f>
        <v>78</v>
      </c>
      <c r="L32" s="75">
        <f t="shared" si="12"/>
        <v>65</v>
      </c>
      <c r="M32" s="75">
        <v>10</v>
      </c>
      <c r="N32" s="75">
        <v>2</v>
      </c>
      <c r="O32" s="75">
        <f t="shared" si="13"/>
        <v>90</v>
      </c>
      <c r="P32" s="150">
        <v>399.9</v>
      </c>
      <c r="Q32" s="147" cm="1">
        <f t="array" ref="Q32">_xlfn.IFS(I32=VLOOKUP(I32,Sistem!$L$1:$M$21,1,0),VLOOKUP(I32,Sistem!$L$1:$M$21,2,0))</f>
        <v>0.18099999999999999</v>
      </c>
      <c r="R32" s="141">
        <f t="shared" si="3"/>
        <v>63.92558333333335</v>
      </c>
      <c r="S32" s="78">
        <f t="shared" si="4"/>
        <v>0.15985392181378683</v>
      </c>
      <c r="T32" s="79">
        <f t="shared" si="5"/>
        <v>0.71028425925925942</v>
      </c>
      <c r="U32" s="80" cm="1">
        <f t="array" ref="U32">_xlfn.IFS(P32&lt;='Kargo Fiyatları'!$M$4,'Kargo Fiyatları'!$O$4,P32&lt;='Kargo Fiyatları'!$M$5,'Kargo Fiyatları'!$O$5,P32&gt;='Kargo Fiyatları'!$M$6,VLOOKUP(J32,'Kargo Fiyatları'!A:K,7,0)*1.2)</f>
        <v>110.02799999999999</v>
      </c>
      <c r="V32" s="75">
        <v>8.39</v>
      </c>
      <c r="W32" s="75">
        <f t="shared" si="6"/>
        <v>72.381899999999987</v>
      </c>
      <c r="X32" s="81">
        <f t="shared" si="7"/>
        <v>19.850016666666647</v>
      </c>
      <c r="Y32" s="82">
        <f t="shared" si="8"/>
        <v>3.3325</v>
      </c>
      <c r="Z32" s="131">
        <v>0.04</v>
      </c>
      <c r="AA32" s="132">
        <f t="shared" si="9"/>
        <v>15.995999999999999</v>
      </c>
      <c r="AB32" s="134">
        <v>0.04</v>
      </c>
      <c r="AC32" s="135">
        <f t="shared" si="10"/>
        <v>15.995999999999999</v>
      </c>
    </row>
    <row r="33" spans="1:29" x14ac:dyDescent="0.3">
      <c r="A33" s="109" t="s">
        <v>559</v>
      </c>
      <c r="B33" s="88" t="s">
        <v>162</v>
      </c>
      <c r="C33" s="137" t="s">
        <v>513</v>
      </c>
      <c r="D33" t="s">
        <v>685</v>
      </c>
      <c r="E33" s="73">
        <v>25.5</v>
      </c>
      <c r="F33" s="73">
        <v>18.5</v>
      </c>
      <c r="G33" s="73">
        <v>29</v>
      </c>
      <c r="H33" s="74">
        <f t="shared" si="11"/>
        <v>4.5602499999999999</v>
      </c>
      <c r="I33" s="73" t="s">
        <v>455</v>
      </c>
      <c r="J33" s="73">
        <v>6</v>
      </c>
      <c r="K33" s="75">
        <f>VLOOKUP(B33,'FIYAT DATA'!A:C,3,)</f>
        <v>78</v>
      </c>
      <c r="L33" s="75">
        <f t="shared" si="12"/>
        <v>65</v>
      </c>
      <c r="M33" s="75">
        <v>10</v>
      </c>
      <c r="N33" s="75">
        <v>2</v>
      </c>
      <c r="O33" s="75">
        <f t="shared" si="13"/>
        <v>90</v>
      </c>
      <c r="P33" s="150">
        <v>399.9</v>
      </c>
      <c r="Q33" s="147" cm="1">
        <f t="array" ref="Q33">_xlfn.IFS(I33=VLOOKUP(I33,Sistem!$L$1:$M$21,1,0),VLOOKUP(I33,Sistem!$L$1:$M$21,2,0))</f>
        <v>0.18099999999999999</v>
      </c>
      <c r="R33" s="141">
        <f t="shared" si="3"/>
        <v>63.92558333333335</v>
      </c>
      <c r="S33" s="78">
        <f t="shared" si="4"/>
        <v>0.15985392181378683</v>
      </c>
      <c r="T33" s="79">
        <f t="shared" si="5"/>
        <v>0.71028425925925942</v>
      </c>
      <c r="U33" s="80" cm="1">
        <f t="array" ref="U33">_xlfn.IFS(P33&lt;='Kargo Fiyatları'!$M$4,'Kargo Fiyatları'!$O$4,P33&lt;='Kargo Fiyatları'!$M$5,'Kargo Fiyatları'!$O$5,P33&gt;='Kargo Fiyatları'!$M$6,VLOOKUP(J33,'Kargo Fiyatları'!A:K,7,0)*1.2)</f>
        <v>110.02799999999999</v>
      </c>
      <c r="V33" s="75">
        <v>8.39</v>
      </c>
      <c r="W33" s="75">
        <f t="shared" si="6"/>
        <v>72.381899999999987</v>
      </c>
      <c r="X33" s="81">
        <f t="shared" si="7"/>
        <v>19.850016666666647</v>
      </c>
      <c r="Y33" s="82">
        <f t="shared" si="8"/>
        <v>3.3325</v>
      </c>
      <c r="Z33" s="131">
        <v>0.04</v>
      </c>
      <c r="AA33" s="132">
        <f t="shared" si="9"/>
        <v>15.995999999999999</v>
      </c>
      <c r="AB33" s="134">
        <v>0.04</v>
      </c>
      <c r="AC33" s="135">
        <f t="shared" si="10"/>
        <v>15.995999999999999</v>
      </c>
    </row>
    <row r="34" spans="1:29" x14ac:dyDescent="0.3">
      <c r="A34" s="109" t="s">
        <v>560</v>
      </c>
      <c r="B34" s="88" t="s">
        <v>163</v>
      </c>
      <c r="C34" s="137" t="s">
        <v>513</v>
      </c>
      <c r="D34" t="s">
        <v>686</v>
      </c>
      <c r="E34" s="73">
        <v>24.5</v>
      </c>
      <c r="F34" s="73">
        <v>14.5</v>
      </c>
      <c r="G34" s="73">
        <v>24.5</v>
      </c>
      <c r="H34" s="74">
        <f t="shared" si="11"/>
        <v>2.9012083333333334</v>
      </c>
      <c r="I34" s="73" t="s">
        <v>455</v>
      </c>
      <c r="J34" s="73">
        <v>4</v>
      </c>
      <c r="K34" s="75">
        <f>VLOOKUP(B34,'FIYAT DATA'!A:C,3,)</f>
        <v>57</v>
      </c>
      <c r="L34" s="75">
        <f t="shared" si="12"/>
        <v>47.5</v>
      </c>
      <c r="M34" s="75">
        <v>10</v>
      </c>
      <c r="N34" s="75">
        <v>2</v>
      </c>
      <c r="O34" s="75">
        <f t="shared" si="13"/>
        <v>69</v>
      </c>
      <c r="P34" s="150">
        <v>339.9</v>
      </c>
      <c r="Q34" s="147" cm="1">
        <f t="array" ref="Q34">_xlfn.IFS(I34=VLOOKUP(I34,Sistem!$L$1:$M$21,1,0),VLOOKUP(I34,Sistem!$L$1:$M$21,2,0))</f>
        <v>0.18099999999999999</v>
      </c>
      <c r="R34" s="141">
        <f t="shared" ref="R34:R68" si="14">P34-O34-U34-V34-W34-X34-Y34-AA34-AC34</f>
        <v>61.005583333333348</v>
      </c>
      <c r="S34" s="78">
        <f t="shared" ref="S34:S68" si="15">R34/P34</f>
        <v>0.17948097479650885</v>
      </c>
      <c r="T34" s="79">
        <f t="shared" ref="T34:T68" si="16">R34/O34</f>
        <v>0.88413888888888914</v>
      </c>
      <c r="U34" s="80" cm="1">
        <f t="array" ref="U34">_xlfn.IFS(P34&lt;='Kargo Fiyatları'!$M$4,'Kargo Fiyatları'!$O$4,P34&lt;='Kargo Fiyatları'!$M$5,'Kargo Fiyatları'!$O$5,P34&gt;='Kargo Fiyatları'!$M$6,VLOOKUP(J34,'Kargo Fiyatları'!A:K,7,0)*1.2)</f>
        <v>91.751999999999995</v>
      </c>
      <c r="V34" s="75">
        <v>8.39</v>
      </c>
      <c r="W34" s="75">
        <f t="shared" ref="W34:W68" si="17">P34*Q34</f>
        <v>61.521899999999995</v>
      </c>
      <c r="X34" s="81">
        <f t="shared" ref="X34:X68" si="18">(P34-(P34/1.2))-((O34+U34+V34+W34)-((O34+U34+V34+W34)/1.2))</f>
        <v>18.206016666666642</v>
      </c>
      <c r="Y34" s="82">
        <f t="shared" ref="Y34:Y68" si="19">(P34/1.2)*0.01</f>
        <v>2.8325</v>
      </c>
      <c r="Z34" s="131">
        <v>0.04</v>
      </c>
      <c r="AA34" s="132">
        <f t="shared" ref="AA34:AA68" si="20">P34*Z34</f>
        <v>13.596</v>
      </c>
      <c r="AB34" s="134">
        <v>0.04</v>
      </c>
      <c r="AC34" s="135">
        <f t="shared" ref="AC34:AC68" si="21">P34*AB34</f>
        <v>13.596</v>
      </c>
    </row>
    <row r="35" spans="1:29" x14ac:dyDescent="0.3">
      <c r="A35" s="109" t="s">
        <v>561</v>
      </c>
      <c r="B35" s="88" t="s">
        <v>164</v>
      </c>
      <c r="C35" s="137" t="s">
        <v>513</v>
      </c>
      <c r="D35" t="s">
        <v>687</v>
      </c>
      <c r="E35" s="73">
        <v>24.5</v>
      </c>
      <c r="F35" s="73">
        <v>14.5</v>
      </c>
      <c r="G35" s="73">
        <v>24.5</v>
      </c>
      <c r="H35" s="74">
        <f t="shared" si="11"/>
        <v>2.9012083333333334</v>
      </c>
      <c r="I35" s="73" t="s">
        <v>455</v>
      </c>
      <c r="J35" s="73">
        <v>4</v>
      </c>
      <c r="K35" s="75">
        <f>VLOOKUP(B35,'FIYAT DATA'!A:C,3,)</f>
        <v>57</v>
      </c>
      <c r="L35" s="75">
        <f t="shared" si="12"/>
        <v>47.5</v>
      </c>
      <c r="M35" s="75">
        <v>10</v>
      </c>
      <c r="N35" s="75">
        <v>2</v>
      </c>
      <c r="O35" s="75">
        <f t="shared" si="13"/>
        <v>69</v>
      </c>
      <c r="P35" s="150">
        <v>339.9</v>
      </c>
      <c r="Q35" s="147" cm="1">
        <f t="array" ref="Q35">_xlfn.IFS(I35=VLOOKUP(I35,Sistem!$L$1:$M$21,1,0),VLOOKUP(I35,Sistem!$L$1:$M$21,2,0))</f>
        <v>0.18099999999999999</v>
      </c>
      <c r="R35" s="141">
        <f t="shared" si="14"/>
        <v>61.005583333333348</v>
      </c>
      <c r="S35" s="78">
        <f t="shared" si="15"/>
        <v>0.17948097479650885</v>
      </c>
      <c r="T35" s="79">
        <f t="shared" si="16"/>
        <v>0.88413888888888914</v>
      </c>
      <c r="U35" s="80" cm="1">
        <f t="array" ref="U35">_xlfn.IFS(P35&lt;='Kargo Fiyatları'!$M$4,'Kargo Fiyatları'!$O$4,P35&lt;='Kargo Fiyatları'!$M$5,'Kargo Fiyatları'!$O$5,P35&gt;='Kargo Fiyatları'!$M$6,VLOOKUP(J35,'Kargo Fiyatları'!A:K,7,0)*1.2)</f>
        <v>91.751999999999995</v>
      </c>
      <c r="V35" s="75">
        <v>8.39</v>
      </c>
      <c r="W35" s="75">
        <f t="shared" si="17"/>
        <v>61.521899999999995</v>
      </c>
      <c r="X35" s="81">
        <f t="shared" si="18"/>
        <v>18.206016666666642</v>
      </c>
      <c r="Y35" s="82">
        <f t="shared" si="19"/>
        <v>2.8325</v>
      </c>
      <c r="Z35" s="131">
        <v>0.04</v>
      </c>
      <c r="AA35" s="132">
        <f t="shared" si="20"/>
        <v>13.596</v>
      </c>
      <c r="AB35" s="134">
        <v>0.04</v>
      </c>
      <c r="AC35" s="135">
        <f t="shared" si="21"/>
        <v>13.596</v>
      </c>
    </row>
    <row r="36" spans="1:29" x14ac:dyDescent="0.3">
      <c r="A36" s="109" t="s">
        <v>562</v>
      </c>
      <c r="B36" s="88" t="s">
        <v>165</v>
      </c>
      <c r="C36" s="137" t="s">
        <v>513</v>
      </c>
      <c r="D36" t="s">
        <v>687</v>
      </c>
      <c r="E36" s="73">
        <v>24.5</v>
      </c>
      <c r="F36" s="73">
        <v>14.5</v>
      </c>
      <c r="G36" s="73">
        <v>24.5</v>
      </c>
      <c r="H36" s="74">
        <f t="shared" si="11"/>
        <v>2.9012083333333334</v>
      </c>
      <c r="I36" s="73" t="s">
        <v>455</v>
      </c>
      <c r="J36" s="73">
        <v>4</v>
      </c>
      <c r="K36" s="75">
        <f>VLOOKUP(B36,'FIYAT DATA'!A:C,3,)</f>
        <v>57</v>
      </c>
      <c r="L36" s="75">
        <f t="shared" si="12"/>
        <v>47.5</v>
      </c>
      <c r="M36" s="75">
        <v>10</v>
      </c>
      <c r="N36" s="75">
        <v>2</v>
      </c>
      <c r="O36" s="75">
        <f t="shared" si="13"/>
        <v>69</v>
      </c>
      <c r="P36" s="150">
        <v>339.9</v>
      </c>
      <c r="Q36" s="147" cm="1">
        <f t="array" ref="Q36">_xlfn.IFS(I36=VLOOKUP(I36,Sistem!$L$1:$M$21,1,0),VLOOKUP(I36,Sistem!$L$1:$M$21,2,0))</f>
        <v>0.18099999999999999</v>
      </c>
      <c r="R36" s="141">
        <f t="shared" si="14"/>
        <v>61.005583333333348</v>
      </c>
      <c r="S36" s="78">
        <f t="shared" si="15"/>
        <v>0.17948097479650885</v>
      </c>
      <c r="T36" s="79">
        <f t="shared" si="16"/>
        <v>0.88413888888888914</v>
      </c>
      <c r="U36" s="80" cm="1">
        <f t="array" ref="U36">_xlfn.IFS(P36&lt;='Kargo Fiyatları'!$M$4,'Kargo Fiyatları'!$O$4,P36&lt;='Kargo Fiyatları'!$M$5,'Kargo Fiyatları'!$O$5,P36&gt;='Kargo Fiyatları'!$M$6,VLOOKUP(J36,'Kargo Fiyatları'!A:K,7,0)*1.2)</f>
        <v>91.751999999999995</v>
      </c>
      <c r="V36" s="75">
        <v>8.39</v>
      </c>
      <c r="W36" s="75">
        <f t="shared" si="17"/>
        <v>61.521899999999995</v>
      </c>
      <c r="X36" s="81">
        <f t="shared" si="18"/>
        <v>18.206016666666642</v>
      </c>
      <c r="Y36" s="82">
        <f t="shared" si="19"/>
        <v>2.8325</v>
      </c>
      <c r="Z36" s="131">
        <v>0.04</v>
      </c>
      <c r="AA36" s="132">
        <f t="shared" si="20"/>
        <v>13.596</v>
      </c>
      <c r="AB36" s="134">
        <v>0.04</v>
      </c>
      <c r="AC36" s="135">
        <f t="shared" si="21"/>
        <v>13.596</v>
      </c>
    </row>
    <row r="37" spans="1:29" x14ac:dyDescent="0.3">
      <c r="A37" s="109" t="s">
        <v>563</v>
      </c>
      <c r="B37" s="88" t="s">
        <v>166</v>
      </c>
      <c r="C37" s="137" t="s">
        <v>513</v>
      </c>
      <c r="D37" t="s">
        <v>688</v>
      </c>
      <c r="E37" s="73">
        <v>24.5</v>
      </c>
      <c r="F37" s="73">
        <v>14.5</v>
      </c>
      <c r="G37" s="73">
        <v>24.5</v>
      </c>
      <c r="H37" s="74">
        <f t="shared" si="11"/>
        <v>2.9012083333333334</v>
      </c>
      <c r="I37" s="73" t="s">
        <v>455</v>
      </c>
      <c r="J37" s="73">
        <v>4</v>
      </c>
      <c r="K37" s="75">
        <f>VLOOKUP(B37,'FIYAT DATA'!A:C,3,)</f>
        <v>57</v>
      </c>
      <c r="L37" s="75">
        <f t="shared" si="12"/>
        <v>47.5</v>
      </c>
      <c r="M37" s="75">
        <v>10</v>
      </c>
      <c r="N37" s="75">
        <v>2</v>
      </c>
      <c r="O37" s="75">
        <f t="shared" si="13"/>
        <v>69</v>
      </c>
      <c r="P37" s="150">
        <v>339.9</v>
      </c>
      <c r="Q37" s="147" cm="1">
        <f t="array" ref="Q37">_xlfn.IFS(I37=VLOOKUP(I37,Sistem!$L$1:$M$21,1,0),VLOOKUP(I37,Sistem!$L$1:$M$21,2,0))</f>
        <v>0.18099999999999999</v>
      </c>
      <c r="R37" s="141">
        <f t="shared" si="14"/>
        <v>61.005583333333348</v>
      </c>
      <c r="S37" s="78">
        <f t="shared" si="15"/>
        <v>0.17948097479650885</v>
      </c>
      <c r="T37" s="79">
        <f t="shared" si="16"/>
        <v>0.88413888888888914</v>
      </c>
      <c r="U37" s="80" cm="1">
        <f t="array" ref="U37">_xlfn.IFS(P37&lt;='Kargo Fiyatları'!$M$4,'Kargo Fiyatları'!$O$4,P37&lt;='Kargo Fiyatları'!$M$5,'Kargo Fiyatları'!$O$5,P37&gt;='Kargo Fiyatları'!$M$6,VLOOKUP(J37,'Kargo Fiyatları'!A:K,7,0)*1.2)</f>
        <v>91.751999999999995</v>
      </c>
      <c r="V37" s="75">
        <v>8.39</v>
      </c>
      <c r="W37" s="75">
        <f t="shared" si="17"/>
        <v>61.521899999999995</v>
      </c>
      <c r="X37" s="81">
        <f t="shared" si="18"/>
        <v>18.206016666666642</v>
      </c>
      <c r="Y37" s="82">
        <f t="shared" si="19"/>
        <v>2.8325</v>
      </c>
      <c r="Z37" s="131">
        <v>0.04</v>
      </c>
      <c r="AA37" s="132">
        <f t="shared" si="20"/>
        <v>13.596</v>
      </c>
      <c r="AB37" s="134">
        <v>0.04</v>
      </c>
      <c r="AC37" s="135">
        <f t="shared" si="21"/>
        <v>13.596</v>
      </c>
    </row>
    <row r="38" spans="1:29" x14ac:dyDescent="0.3">
      <c r="A38" s="109" t="s">
        <v>564</v>
      </c>
      <c r="B38" s="109" t="s">
        <v>167</v>
      </c>
      <c r="C38" s="73" t="s">
        <v>168</v>
      </c>
      <c r="D38" s="184" t="s">
        <v>689</v>
      </c>
      <c r="E38" s="73">
        <v>10.5</v>
      </c>
      <c r="F38" s="73">
        <v>10.5</v>
      </c>
      <c r="G38" s="73">
        <v>22</v>
      </c>
      <c r="H38" s="74">
        <f t="shared" si="11"/>
        <v>0.8085</v>
      </c>
      <c r="I38" s="73" t="s">
        <v>23</v>
      </c>
      <c r="J38" s="73">
        <v>1</v>
      </c>
      <c r="K38" s="75">
        <f>VLOOKUP(B38,'FIYAT DATA'!A:C,3,)</f>
        <v>80</v>
      </c>
      <c r="L38" s="75">
        <f t="shared" si="12"/>
        <v>66.666666666666671</v>
      </c>
      <c r="M38" s="75">
        <v>6</v>
      </c>
      <c r="N38" s="75">
        <v>2</v>
      </c>
      <c r="O38" s="75">
        <f t="shared" si="13"/>
        <v>88</v>
      </c>
      <c r="P38" s="150">
        <v>299.89999999999998</v>
      </c>
      <c r="Q38" s="147" cm="1">
        <f t="array" ref="Q38">_xlfn.IFS(I38=VLOOKUP(I38,Sistem!$L$1:$M$21,1,0),VLOOKUP(I38,Sistem!$L$1:$M$21,2,0))</f>
        <v>0.185</v>
      </c>
      <c r="R38" s="141">
        <f t="shared" si="14"/>
        <v>35.825916666666686</v>
      </c>
      <c r="S38" s="78">
        <f t="shared" si="15"/>
        <v>0.11945954206957882</v>
      </c>
      <c r="T38" s="79">
        <f t="shared" si="16"/>
        <v>0.40711268939393963</v>
      </c>
      <c r="U38" s="80" cm="1">
        <f t="array" ref="U38">_xlfn.IFS(P38&lt;='Kargo Fiyatları'!$M$4,'Kargo Fiyatları'!$O$4,P38&lt;='Kargo Fiyatları'!$M$5,'Kargo Fiyatları'!$O$5,P38&gt;='Kargo Fiyatları'!$M$6,VLOOKUP(J38,'Kargo Fiyatları'!A:K,7,0)*1.2)</f>
        <v>73.24799999999999</v>
      </c>
      <c r="V38" s="75">
        <v>8.39</v>
      </c>
      <c r="W38" s="75">
        <f t="shared" si="17"/>
        <v>55.481499999999997</v>
      </c>
      <c r="X38" s="81">
        <f t="shared" si="18"/>
        <v>12.46341666666666</v>
      </c>
      <c r="Y38" s="82">
        <f t="shared" si="19"/>
        <v>2.4991666666666665</v>
      </c>
      <c r="Z38" s="131">
        <v>0.04</v>
      </c>
      <c r="AA38" s="132">
        <f t="shared" si="20"/>
        <v>11.995999999999999</v>
      </c>
      <c r="AB38" s="134">
        <v>0.04</v>
      </c>
      <c r="AC38" s="135">
        <f t="shared" si="21"/>
        <v>11.995999999999999</v>
      </c>
    </row>
    <row r="39" spans="1:29" x14ac:dyDescent="0.3">
      <c r="A39" s="109" t="s">
        <v>565</v>
      </c>
      <c r="B39" s="109" t="s">
        <v>170</v>
      </c>
      <c r="C39" s="73" t="s">
        <v>171</v>
      </c>
      <c r="D39" s="186" t="s">
        <v>172</v>
      </c>
      <c r="E39" s="87">
        <v>21</v>
      </c>
      <c r="F39" s="87">
        <v>20</v>
      </c>
      <c r="G39" s="87">
        <v>21</v>
      </c>
      <c r="H39" s="74">
        <f t="shared" si="11"/>
        <v>2.94</v>
      </c>
      <c r="I39" s="73" t="s">
        <v>23</v>
      </c>
      <c r="J39" s="73">
        <v>4</v>
      </c>
      <c r="K39" s="75">
        <f>VLOOKUP(B39,'FIYAT DATA'!A:C,3,)</f>
        <v>90</v>
      </c>
      <c r="L39" s="75">
        <f t="shared" si="12"/>
        <v>75</v>
      </c>
      <c r="M39" s="75">
        <v>8</v>
      </c>
      <c r="N39" s="75">
        <v>2</v>
      </c>
      <c r="O39" s="75">
        <f t="shared" si="13"/>
        <v>100</v>
      </c>
      <c r="P39" s="150">
        <v>399.9</v>
      </c>
      <c r="Q39" s="147" cm="1">
        <f t="array" ref="Q39">_xlfn.IFS(I39=VLOOKUP(I39,Sistem!$L$1:$M$21,1,0),VLOOKUP(I39,Sistem!$L$1:$M$21,2,0))</f>
        <v>0.185</v>
      </c>
      <c r="R39" s="141">
        <f t="shared" si="14"/>
        <v>69.489249999999998</v>
      </c>
      <c r="S39" s="78">
        <f t="shared" si="15"/>
        <v>0.17376656664166043</v>
      </c>
      <c r="T39" s="79">
        <f t="shared" si="16"/>
        <v>0.69489250000000002</v>
      </c>
      <c r="U39" s="80" cm="1">
        <f t="array" ref="U39">_xlfn.IFS(P39&lt;='Kargo Fiyatları'!$M$4,'Kargo Fiyatları'!$O$4,P39&lt;='Kargo Fiyatları'!$M$5,'Kargo Fiyatları'!$O$5,P39&gt;='Kargo Fiyatları'!$M$6,VLOOKUP(J39,'Kargo Fiyatları'!A:K,7,0)*1.2)</f>
        <v>91.751999999999995</v>
      </c>
      <c r="V39" s="75">
        <v>8.39</v>
      </c>
      <c r="W39" s="75">
        <f t="shared" si="17"/>
        <v>73.981499999999997</v>
      </c>
      <c r="X39" s="81">
        <f t="shared" si="18"/>
        <v>20.96275</v>
      </c>
      <c r="Y39" s="82">
        <f t="shared" si="19"/>
        <v>3.3325</v>
      </c>
      <c r="Z39" s="131">
        <v>0.04</v>
      </c>
      <c r="AA39" s="132">
        <f t="shared" si="20"/>
        <v>15.995999999999999</v>
      </c>
      <c r="AB39" s="134">
        <v>0.04</v>
      </c>
      <c r="AC39" s="135">
        <f t="shared" si="21"/>
        <v>15.995999999999999</v>
      </c>
    </row>
    <row r="40" spans="1:29" x14ac:dyDescent="0.3">
      <c r="A40" s="109" t="s">
        <v>566</v>
      </c>
      <c r="B40" s="109" t="s">
        <v>173</v>
      </c>
      <c r="C40" s="73" t="s">
        <v>175</v>
      </c>
      <c r="D40" s="186" t="s">
        <v>26</v>
      </c>
      <c r="E40" s="87">
        <v>17.5</v>
      </c>
      <c r="F40" s="87">
        <v>24</v>
      </c>
      <c r="G40" s="87">
        <v>17.5</v>
      </c>
      <c r="H40" s="74">
        <f t="shared" si="11"/>
        <v>2.4500000000000002</v>
      </c>
      <c r="I40" s="73" t="s">
        <v>23</v>
      </c>
      <c r="J40" s="73">
        <v>3</v>
      </c>
      <c r="K40" s="75">
        <f>VLOOKUP(B40,'FIYAT DATA'!A:C,3,)</f>
        <v>60</v>
      </c>
      <c r="L40" s="75">
        <f t="shared" si="12"/>
        <v>50</v>
      </c>
      <c r="M40" s="75">
        <v>5</v>
      </c>
      <c r="N40" s="75">
        <v>2</v>
      </c>
      <c r="O40" s="75">
        <f t="shared" si="13"/>
        <v>67</v>
      </c>
      <c r="P40" s="150">
        <v>299.89999999999998</v>
      </c>
      <c r="Q40" s="147" cm="1">
        <f t="array" ref="Q40">_xlfn.IFS(I40=VLOOKUP(I40,Sistem!$L$1:$M$21,1,0),VLOOKUP(I40,Sistem!$L$1:$M$21,2,0))</f>
        <v>0.185</v>
      </c>
      <c r="R40" s="141">
        <f t="shared" si="14"/>
        <v>43.165916666666661</v>
      </c>
      <c r="S40" s="78">
        <f t="shared" si="15"/>
        <v>0.14393436701122594</v>
      </c>
      <c r="T40" s="79">
        <f t="shared" si="16"/>
        <v>0.6442674129353233</v>
      </c>
      <c r="U40" s="80" cm="1">
        <f t="array" ref="U40">_xlfn.IFS(P40&lt;='Kargo Fiyatları'!$M$4,'Kargo Fiyatları'!$O$4,P40&lt;='Kargo Fiyatları'!$M$5,'Kargo Fiyatları'!$O$5,P40&gt;='Kargo Fiyatları'!$M$6,VLOOKUP(J40,'Kargo Fiyatları'!A:K,7,0)*1.2)</f>
        <v>85.44</v>
      </c>
      <c r="V40" s="75">
        <v>8.39</v>
      </c>
      <c r="W40" s="75">
        <f t="shared" si="17"/>
        <v>55.481499999999997</v>
      </c>
      <c r="X40" s="81">
        <f t="shared" si="18"/>
        <v>13.931416666666678</v>
      </c>
      <c r="Y40" s="82">
        <f t="shared" si="19"/>
        <v>2.4991666666666665</v>
      </c>
      <c r="Z40" s="131">
        <v>0.04</v>
      </c>
      <c r="AA40" s="132">
        <f t="shared" si="20"/>
        <v>11.995999999999999</v>
      </c>
      <c r="AB40" s="134">
        <v>0.04</v>
      </c>
      <c r="AC40" s="135">
        <f t="shared" si="21"/>
        <v>11.995999999999999</v>
      </c>
    </row>
    <row r="41" spans="1:29" x14ac:dyDescent="0.3">
      <c r="A41" s="109" t="s">
        <v>567</v>
      </c>
      <c r="B41" s="109" t="s">
        <v>240</v>
      </c>
      <c r="C41" s="73" t="s">
        <v>175</v>
      </c>
      <c r="D41" s="186" t="s">
        <v>241</v>
      </c>
      <c r="E41" s="87">
        <v>17.5</v>
      </c>
      <c r="F41" s="87">
        <v>24</v>
      </c>
      <c r="G41" s="87">
        <v>17.5</v>
      </c>
      <c r="H41" s="74">
        <f t="shared" si="11"/>
        <v>2.4500000000000002</v>
      </c>
      <c r="I41" s="73" t="s">
        <v>23</v>
      </c>
      <c r="J41" s="73">
        <v>3</v>
      </c>
      <c r="K41" s="75">
        <f>VLOOKUP(B41,'FIYAT DATA'!A:C,3,)</f>
        <v>60</v>
      </c>
      <c r="L41" s="75">
        <f t="shared" si="12"/>
        <v>50</v>
      </c>
      <c r="M41" s="75">
        <v>5</v>
      </c>
      <c r="N41" s="75">
        <v>2</v>
      </c>
      <c r="O41" s="75">
        <f t="shared" si="13"/>
        <v>67</v>
      </c>
      <c r="P41" s="150">
        <v>299.89999999999998</v>
      </c>
      <c r="Q41" s="147" cm="1">
        <f t="array" ref="Q41">_xlfn.IFS(I41=VLOOKUP(I41,Sistem!$L$1:$M$21,1,0),VLOOKUP(I41,Sistem!$L$1:$M$21,2,0))</f>
        <v>0.185</v>
      </c>
      <c r="R41" s="141">
        <f t="shared" si="14"/>
        <v>43.165916666666661</v>
      </c>
      <c r="S41" s="78">
        <f t="shared" si="15"/>
        <v>0.14393436701122594</v>
      </c>
      <c r="T41" s="79">
        <f t="shared" si="16"/>
        <v>0.6442674129353233</v>
      </c>
      <c r="U41" s="80" cm="1">
        <f t="array" ref="U41">_xlfn.IFS(P41&lt;='Kargo Fiyatları'!$M$4,'Kargo Fiyatları'!$O$4,P41&lt;='Kargo Fiyatları'!$M$5,'Kargo Fiyatları'!$O$5,P41&gt;='Kargo Fiyatları'!$M$6,VLOOKUP(J41,'Kargo Fiyatları'!A:K,7,0)*1.2)</f>
        <v>85.44</v>
      </c>
      <c r="V41" s="75">
        <v>8.39</v>
      </c>
      <c r="W41" s="75">
        <f t="shared" si="17"/>
        <v>55.481499999999997</v>
      </c>
      <c r="X41" s="81">
        <f t="shared" si="18"/>
        <v>13.931416666666678</v>
      </c>
      <c r="Y41" s="82">
        <f t="shared" si="19"/>
        <v>2.4991666666666665</v>
      </c>
      <c r="Z41" s="131">
        <v>0.04</v>
      </c>
      <c r="AA41" s="132">
        <f t="shared" si="20"/>
        <v>11.995999999999999</v>
      </c>
      <c r="AB41" s="134">
        <v>0.04</v>
      </c>
      <c r="AC41" s="135">
        <f t="shared" si="21"/>
        <v>11.995999999999999</v>
      </c>
    </row>
    <row r="42" spans="1:29" x14ac:dyDescent="0.3">
      <c r="A42" s="109" t="s">
        <v>568</v>
      </c>
      <c r="B42" s="109" t="s">
        <v>174</v>
      </c>
      <c r="C42" s="73" t="s">
        <v>175</v>
      </c>
      <c r="D42" s="186" t="s">
        <v>27</v>
      </c>
      <c r="E42" s="87">
        <v>17.5</v>
      </c>
      <c r="F42" s="87">
        <v>24</v>
      </c>
      <c r="G42" s="87">
        <v>17.5</v>
      </c>
      <c r="H42" s="74">
        <f t="shared" si="11"/>
        <v>2.4500000000000002</v>
      </c>
      <c r="I42" s="73" t="s">
        <v>23</v>
      </c>
      <c r="J42" s="73">
        <v>3</v>
      </c>
      <c r="K42" s="75">
        <f>VLOOKUP(B42,'FIYAT DATA'!A:C,3,)</f>
        <v>60</v>
      </c>
      <c r="L42" s="75">
        <f t="shared" si="12"/>
        <v>50</v>
      </c>
      <c r="M42" s="75">
        <v>5</v>
      </c>
      <c r="N42" s="75">
        <v>2</v>
      </c>
      <c r="O42" s="75">
        <f t="shared" si="13"/>
        <v>67</v>
      </c>
      <c r="P42" s="150">
        <v>299.89999999999998</v>
      </c>
      <c r="Q42" s="147" cm="1">
        <f t="array" ref="Q42">_xlfn.IFS(I42=VLOOKUP(I42,Sistem!$L$1:$M$21,1,0),VLOOKUP(I42,Sistem!$L$1:$M$21,2,0))</f>
        <v>0.185</v>
      </c>
      <c r="R42" s="141">
        <f t="shared" si="14"/>
        <v>43.165916666666661</v>
      </c>
      <c r="S42" s="78">
        <f t="shared" si="15"/>
        <v>0.14393436701122594</v>
      </c>
      <c r="T42" s="79">
        <f t="shared" si="16"/>
        <v>0.6442674129353233</v>
      </c>
      <c r="U42" s="80" cm="1">
        <f t="array" ref="U42">_xlfn.IFS(P42&lt;='Kargo Fiyatları'!$M$4,'Kargo Fiyatları'!$O$4,P42&lt;='Kargo Fiyatları'!$M$5,'Kargo Fiyatları'!$O$5,P42&gt;='Kargo Fiyatları'!$M$6,VLOOKUP(J42,'Kargo Fiyatları'!A:K,7,0)*1.2)</f>
        <v>85.44</v>
      </c>
      <c r="V42" s="75">
        <v>8.39</v>
      </c>
      <c r="W42" s="75">
        <f t="shared" si="17"/>
        <v>55.481499999999997</v>
      </c>
      <c r="X42" s="81">
        <f t="shared" si="18"/>
        <v>13.931416666666678</v>
      </c>
      <c r="Y42" s="82">
        <f t="shared" si="19"/>
        <v>2.4991666666666665</v>
      </c>
      <c r="Z42" s="131">
        <v>0.04</v>
      </c>
      <c r="AA42" s="132">
        <f t="shared" si="20"/>
        <v>11.995999999999999</v>
      </c>
      <c r="AB42" s="134">
        <v>0.04</v>
      </c>
      <c r="AC42" s="135">
        <f t="shared" si="21"/>
        <v>11.995999999999999</v>
      </c>
    </row>
    <row r="43" spans="1:29" x14ac:dyDescent="0.3">
      <c r="A43" s="109" t="s">
        <v>569</v>
      </c>
      <c r="B43" s="109" t="s">
        <v>176</v>
      </c>
      <c r="C43" s="73" t="s">
        <v>175</v>
      </c>
      <c r="D43" s="186" t="s">
        <v>28</v>
      </c>
      <c r="E43" s="87">
        <v>17.5</v>
      </c>
      <c r="F43" s="87">
        <v>24</v>
      </c>
      <c r="G43" s="87">
        <v>17.5</v>
      </c>
      <c r="H43" s="74">
        <f t="shared" si="11"/>
        <v>2.4500000000000002</v>
      </c>
      <c r="I43" s="73" t="s">
        <v>23</v>
      </c>
      <c r="J43" s="73">
        <v>3</v>
      </c>
      <c r="K43" s="75">
        <f>VLOOKUP(B43,'FIYAT DATA'!A:C,3,)</f>
        <v>60</v>
      </c>
      <c r="L43" s="75">
        <f t="shared" si="12"/>
        <v>50</v>
      </c>
      <c r="M43" s="75">
        <v>5</v>
      </c>
      <c r="N43" s="75">
        <v>2</v>
      </c>
      <c r="O43" s="75">
        <f t="shared" si="13"/>
        <v>67</v>
      </c>
      <c r="P43" s="150">
        <v>299.89999999999998</v>
      </c>
      <c r="Q43" s="147" cm="1">
        <f t="array" ref="Q43">_xlfn.IFS(I43=VLOOKUP(I43,Sistem!$L$1:$M$21,1,0),VLOOKUP(I43,Sistem!$L$1:$M$21,2,0))</f>
        <v>0.185</v>
      </c>
      <c r="R43" s="141">
        <f t="shared" si="14"/>
        <v>43.165916666666661</v>
      </c>
      <c r="S43" s="78">
        <f t="shared" si="15"/>
        <v>0.14393436701122594</v>
      </c>
      <c r="T43" s="79">
        <f t="shared" si="16"/>
        <v>0.6442674129353233</v>
      </c>
      <c r="U43" s="80" cm="1">
        <f t="array" ref="U43">_xlfn.IFS(P43&lt;='Kargo Fiyatları'!$M$4,'Kargo Fiyatları'!$O$4,P43&lt;='Kargo Fiyatları'!$M$5,'Kargo Fiyatları'!$O$5,P43&gt;='Kargo Fiyatları'!$M$6,VLOOKUP(J43,'Kargo Fiyatları'!A:K,7,0)*1.2)</f>
        <v>85.44</v>
      </c>
      <c r="V43" s="75">
        <v>8.39</v>
      </c>
      <c r="W43" s="75">
        <f t="shared" si="17"/>
        <v>55.481499999999997</v>
      </c>
      <c r="X43" s="81">
        <f t="shared" si="18"/>
        <v>13.931416666666678</v>
      </c>
      <c r="Y43" s="82">
        <f t="shared" si="19"/>
        <v>2.4991666666666665</v>
      </c>
      <c r="Z43" s="131">
        <v>0.04</v>
      </c>
      <c r="AA43" s="132">
        <f t="shared" si="20"/>
        <v>11.995999999999999</v>
      </c>
      <c r="AB43" s="134">
        <v>0.04</v>
      </c>
      <c r="AC43" s="135">
        <f t="shared" si="21"/>
        <v>11.995999999999999</v>
      </c>
    </row>
    <row r="44" spans="1:29" x14ac:dyDescent="0.3">
      <c r="A44" s="109" t="s">
        <v>570</v>
      </c>
      <c r="B44" s="109" t="s">
        <v>177</v>
      </c>
      <c r="C44" s="73" t="s">
        <v>175</v>
      </c>
      <c r="D44" s="186" t="s">
        <v>299</v>
      </c>
      <c r="E44" s="87">
        <v>17.5</v>
      </c>
      <c r="F44" s="87">
        <v>24</v>
      </c>
      <c r="G44" s="87">
        <v>17.5</v>
      </c>
      <c r="H44" s="74">
        <f t="shared" si="11"/>
        <v>2.4500000000000002</v>
      </c>
      <c r="I44" s="73" t="s">
        <v>23</v>
      </c>
      <c r="J44" s="73">
        <v>3</v>
      </c>
      <c r="K44" s="75">
        <f>VLOOKUP(B44,'FIYAT DATA'!A:C,3,)</f>
        <v>60</v>
      </c>
      <c r="L44" s="75">
        <f t="shared" si="12"/>
        <v>50</v>
      </c>
      <c r="M44" s="75">
        <v>5</v>
      </c>
      <c r="N44" s="75">
        <v>2</v>
      </c>
      <c r="O44" s="75">
        <f t="shared" si="13"/>
        <v>67</v>
      </c>
      <c r="P44" s="150">
        <v>299.89999999999998</v>
      </c>
      <c r="Q44" s="147" cm="1">
        <f t="array" ref="Q44">_xlfn.IFS(I44=VLOOKUP(I44,Sistem!$L$1:$M$21,1,0),VLOOKUP(I44,Sistem!$L$1:$M$21,2,0))</f>
        <v>0.185</v>
      </c>
      <c r="R44" s="141">
        <f t="shared" si="14"/>
        <v>43.165916666666661</v>
      </c>
      <c r="S44" s="78">
        <f t="shared" si="15"/>
        <v>0.14393436701122594</v>
      </c>
      <c r="T44" s="79">
        <f t="shared" si="16"/>
        <v>0.6442674129353233</v>
      </c>
      <c r="U44" s="80" cm="1">
        <f t="array" ref="U44">_xlfn.IFS(P44&lt;='Kargo Fiyatları'!$M$4,'Kargo Fiyatları'!$O$4,P44&lt;='Kargo Fiyatları'!$M$5,'Kargo Fiyatları'!$O$5,P44&gt;='Kargo Fiyatları'!$M$6,VLOOKUP(J44,'Kargo Fiyatları'!A:K,7,0)*1.2)</f>
        <v>85.44</v>
      </c>
      <c r="V44" s="75">
        <v>8.39</v>
      </c>
      <c r="W44" s="75">
        <f t="shared" si="17"/>
        <v>55.481499999999997</v>
      </c>
      <c r="X44" s="81">
        <f t="shared" si="18"/>
        <v>13.931416666666678</v>
      </c>
      <c r="Y44" s="82">
        <f t="shared" si="19"/>
        <v>2.4991666666666665</v>
      </c>
      <c r="Z44" s="131">
        <v>0.04</v>
      </c>
      <c r="AA44" s="132">
        <f t="shared" si="20"/>
        <v>11.995999999999999</v>
      </c>
      <c r="AB44" s="134">
        <v>0.04</v>
      </c>
      <c r="AC44" s="135">
        <f t="shared" si="21"/>
        <v>11.995999999999999</v>
      </c>
    </row>
    <row r="45" spans="1:29" x14ac:dyDescent="0.3">
      <c r="A45" s="109" t="s">
        <v>571</v>
      </c>
      <c r="B45" s="109" t="s">
        <v>178</v>
      </c>
      <c r="C45" s="73" t="s">
        <v>175</v>
      </c>
      <c r="D45" s="186" t="s">
        <v>29</v>
      </c>
      <c r="E45" s="87">
        <v>17.5</v>
      </c>
      <c r="F45" s="87">
        <v>24</v>
      </c>
      <c r="G45" s="87">
        <v>17.5</v>
      </c>
      <c r="H45" s="74">
        <f t="shared" si="11"/>
        <v>2.4500000000000002</v>
      </c>
      <c r="I45" s="73" t="s">
        <v>23</v>
      </c>
      <c r="J45" s="73">
        <v>3</v>
      </c>
      <c r="K45" s="75">
        <f>VLOOKUP(B45,'FIYAT DATA'!A:C,3,)</f>
        <v>60</v>
      </c>
      <c r="L45" s="75">
        <f t="shared" si="12"/>
        <v>50</v>
      </c>
      <c r="M45" s="75">
        <v>5</v>
      </c>
      <c r="N45" s="75">
        <v>2</v>
      </c>
      <c r="O45" s="75">
        <f t="shared" si="13"/>
        <v>67</v>
      </c>
      <c r="P45" s="150">
        <v>299.89999999999998</v>
      </c>
      <c r="Q45" s="147" cm="1">
        <f t="array" ref="Q45">_xlfn.IFS(I45=VLOOKUP(I45,Sistem!$L$1:$M$21,1,0),VLOOKUP(I45,Sistem!$L$1:$M$21,2,0))</f>
        <v>0.185</v>
      </c>
      <c r="R45" s="141">
        <f t="shared" si="14"/>
        <v>43.165916666666661</v>
      </c>
      <c r="S45" s="78">
        <f t="shared" si="15"/>
        <v>0.14393436701122594</v>
      </c>
      <c r="T45" s="79">
        <f t="shared" si="16"/>
        <v>0.6442674129353233</v>
      </c>
      <c r="U45" s="80" cm="1">
        <f t="array" ref="U45">_xlfn.IFS(P45&lt;='Kargo Fiyatları'!$M$4,'Kargo Fiyatları'!$O$4,P45&lt;='Kargo Fiyatları'!$M$5,'Kargo Fiyatları'!$O$5,P45&gt;='Kargo Fiyatları'!$M$6,VLOOKUP(J45,'Kargo Fiyatları'!A:K,7,0)*1.2)</f>
        <v>85.44</v>
      </c>
      <c r="V45" s="75">
        <v>8.39</v>
      </c>
      <c r="W45" s="75">
        <f t="shared" si="17"/>
        <v>55.481499999999997</v>
      </c>
      <c r="X45" s="81">
        <f t="shared" si="18"/>
        <v>13.931416666666678</v>
      </c>
      <c r="Y45" s="82">
        <f t="shared" si="19"/>
        <v>2.4991666666666665</v>
      </c>
      <c r="Z45" s="131">
        <v>0.04</v>
      </c>
      <c r="AA45" s="132">
        <f t="shared" si="20"/>
        <v>11.995999999999999</v>
      </c>
      <c r="AB45" s="134">
        <v>0.04</v>
      </c>
      <c r="AC45" s="135">
        <f t="shared" si="21"/>
        <v>11.995999999999999</v>
      </c>
    </row>
    <row r="46" spans="1:29" x14ac:dyDescent="0.3">
      <c r="A46" s="109" t="s">
        <v>572</v>
      </c>
      <c r="B46" s="109" t="s">
        <v>179</v>
      </c>
      <c r="C46" s="73" t="s">
        <v>175</v>
      </c>
      <c r="D46" s="186" t="s">
        <v>30</v>
      </c>
      <c r="E46" s="87">
        <v>17.5</v>
      </c>
      <c r="F46" s="87">
        <v>24</v>
      </c>
      <c r="G46" s="87">
        <v>17.5</v>
      </c>
      <c r="H46" s="74">
        <f t="shared" si="11"/>
        <v>2.4500000000000002</v>
      </c>
      <c r="I46" s="73" t="s">
        <v>23</v>
      </c>
      <c r="J46" s="73">
        <v>3</v>
      </c>
      <c r="K46" s="75">
        <f>VLOOKUP(B46,'FIYAT DATA'!A:C,3,)</f>
        <v>60</v>
      </c>
      <c r="L46" s="75">
        <f t="shared" si="12"/>
        <v>50</v>
      </c>
      <c r="M46" s="75">
        <v>5</v>
      </c>
      <c r="N46" s="75">
        <v>2</v>
      </c>
      <c r="O46" s="75">
        <f t="shared" si="13"/>
        <v>67</v>
      </c>
      <c r="P46" s="150">
        <v>299.89999999999998</v>
      </c>
      <c r="Q46" s="147" cm="1">
        <f t="array" ref="Q46">_xlfn.IFS(I46=VLOOKUP(I46,Sistem!$L$1:$M$21,1,0),VLOOKUP(I46,Sistem!$L$1:$M$21,2,0))</f>
        <v>0.185</v>
      </c>
      <c r="R46" s="141">
        <f t="shared" si="14"/>
        <v>43.165916666666661</v>
      </c>
      <c r="S46" s="78">
        <f t="shared" si="15"/>
        <v>0.14393436701122594</v>
      </c>
      <c r="T46" s="79">
        <f t="shared" si="16"/>
        <v>0.6442674129353233</v>
      </c>
      <c r="U46" s="80" cm="1">
        <f t="array" ref="U46">_xlfn.IFS(P46&lt;='Kargo Fiyatları'!$M$4,'Kargo Fiyatları'!$O$4,P46&lt;='Kargo Fiyatları'!$M$5,'Kargo Fiyatları'!$O$5,P46&gt;='Kargo Fiyatları'!$M$6,VLOOKUP(J46,'Kargo Fiyatları'!A:K,7,0)*1.2)</f>
        <v>85.44</v>
      </c>
      <c r="V46" s="75">
        <v>8.39</v>
      </c>
      <c r="W46" s="75">
        <f t="shared" si="17"/>
        <v>55.481499999999997</v>
      </c>
      <c r="X46" s="81">
        <f t="shared" si="18"/>
        <v>13.931416666666678</v>
      </c>
      <c r="Y46" s="82">
        <f t="shared" si="19"/>
        <v>2.4991666666666665</v>
      </c>
      <c r="Z46" s="131">
        <v>0.04</v>
      </c>
      <c r="AA46" s="132">
        <f t="shared" si="20"/>
        <v>11.995999999999999</v>
      </c>
      <c r="AB46" s="134">
        <v>0.04</v>
      </c>
      <c r="AC46" s="135">
        <f t="shared" si="21"/>
        <v>11.995999999999999</v>
      </c>
    </row>
    <row r="47" spans="1:29" x14ac:dyDescent="0.3">
      <c r="A47" s="109" t="s">
        <v>573</v>
      </c>
      <c r="B47" s="109" t="s">
        <v>180</v>
      </c>
      <c r="C47" s="73" t="s">
        <v>175</v>
      </c>
      <c r="D47" s="186" t="s">
        <v>300</v>
      </c>
      <c r="E47" s="87">
        <v>17.5</v>
      </c>
      <c r="F47" s="87">
        <v>24</v>
      </c>
      <c r="G47" s="87">
        <v>17.5</v>
      </c>
      <c r="H47" s="74">
        <f t="shared" si="11"/>
        <v>2.4500000000000002</v>
      </c>
      <c r="I47" s="73" t="s">
        <v>23</v>
      </c>
      <c r="J47" s="73">
        <v>3</v>
      </c>
      <c r="K47" s="75">
        <f>VLOOKUP(B47,'FIYAT DATA'!A:C,3,)</f>
        <v>60</v>
      </c>
      <c r="L47" s="75">
        <f t="shared" si="12"/>
        <v>50</v>
      </c>
      <c r="M47" s="75">
        <v>5</v>
      </c>
      <c r="N47" s="75">
        <v>2</v>
      </c>
      <c r="O47" s="75">
        <f t="shared" si="13"/>
        <v>67</v>
      </c>
      <c r="P47" s="150">
        <v>299.89999999999998</v>
      </c>
      <c r="Q47" s="147" cm="1">
        <f t="array" ref="Q47">_xlfn.IFS(I47=VLOOKUP(I47,Sistem!$L$1:$M$21,1,0),VLOOKUP(I47,Sistem!$L$1:$M$21,2,0))</f>
        <v>0.185</v>
      </c>
      <c r="R47" s="141">
        <f t="shared" si="14"/>
        <v>43.165916666666661</v>
      </c>
      <c r="S47" s="78">
        <f t="shared" si="15"/>
        <v>0.14393436701122594</v>
      </c>
      <c r="T47" s="79">
        <f t="shared" si="16"/>
        <v>0.6442674129353233</v>
      </c>
      <c r="U47" s="80" cm="1">
        <f t="array" ref="U47">_xlfn.IFS(P47&lt;='Kargo Fiyatları'!$M$4,'Kargo Fiyatları'!$O$4,P47&lt;='Kargo Fiyatları'!$M$5,'Kargo Fiyatları'!$O$5,P47&gt;='Kargo Fiyatları'!$M$6,VLOOKUP(J47,'Kargo Fiyatları'!A:K,7,0)*1.2)</f>
        <v>85.44</v>
      </c>
      <c r="V47" s="75">
        <v>8.39</v>
      </c>
      <c r="W47" s="75">
        <f t="shared" si="17"/>
        <v>55.481499999999997</v>
      </c>
      <c r="X47" s="81">
        <f t="shared" si="18"/>
        <v>13.931416666666678</v>
      </c>
      <c r="Y47" s="82">
        <f t="shared" si="19"/>
        <v>2.4991666666666665</v>
      </c>
      <c r="Z47" s="131">
        <v>0.04</v>
      </c>
      <c r="AA47" s="132">
        <f t="shared" si="20"/>
        <v>11.995999999999999</v>
      </c>
      <c r="AB47" s="134">
        <v>0.04</v>
      </c>
      <c r="AC47" s="135">
        <f t="shared" si="21"/>
        <v>11.995999999999999</v>
      </c>
    </row>
    <row r="48" spans="1:29" x14ac:dyDescent="0.3">
      <c r="A48" s="109" t="s">
        <v>574</v>
      </c>
      <c r="B48" s="109" t="s">
        <v>181</v>
      </c>
      <c r="C48" s="73" t="s">
        <v>175</v>
      </c>
      <c r="D48" s="186" t="s">
        <v>301</v>
      </c>
      <c r="E48" s="87">
        <v>17.5</v>
      </c>
      <c r="F48" s="87">
        <v>24</v>
      </c>
      <c r="G48" s="87">
        <v>17.5</v>
      </c>
      <c r="H48" s="74">
        <f t="shared" si="11"/>
        <v>2.4500000000000002</v>
      </c>
      <c r="I48" s="73" t="s">
        <v>23</v>
      </c>
      <c r="J48" s="73">
        <v>3</v>
      </c>
      <c r="K48" s="75">
        <f>VLOOKUP(B48,'FIYAT DATA'!A:C,3,)</f>
        <v>60</v>
      </c>
      <c r="L48" s="75">
        <f t="shared" si="12"/>
        <v>50</v>
      </c>
      <c r="M48" s="75">
        <v>5</v>
      </c>
      <c r="N48" s="75">
        <v>2</v>
      </c>
      <c r="O48" s="75">
        <f t="shared" si="13"/>
        <v>67</v>
      </c>
      <c r="P48" s="150">
        <v>299.89999999999998</v>
      </c>
      <c r="Q48" s="147" cm="1">
        <f t="array" ref="Q48">_xlfn.IFS(I48=VLOOKUP(I48,Sistem!$L$1:$M$21,1,0),VLOOKUP(I48,Sistem!$L$1:$M$21,2,0))</f>
        <v>0.185</v>
      </c>
      <c r="R48" s="141">
        <f t="shared" si="14"/>
        <v>43.165916666666661</v>
      </c>
      <c r="S48" s="78">
        <f t="shared" si="15"/>
        <v>0.14393436701122594</v>
      </c>
      <c r="T48" s="79">
        <f t="shared" si="16"/>
        <v>0.6442674129353233</v>
      </c>
      <c r="U48" s="80" cm="1">
        <f t="array" ref="U48">_xlfn.IFS(P48&lt;='Kargo Fiyatları'!$M$4,'Kargo Fiyatları'!$O$4,P48&lt;='Kargo Fiyatları'!$M$5,'Kargo Fiyatları'!$O$5,P48&gt;='Kargo Fiyatları'!$M$6,VLOOKUP(J48,'Kargo Fiyatları'!A:K,7,0)*1.2)</f>
        <v>85.44</v>
      </c>
      <c r="V48" s="75">
        <v>8.39</v>
      </c>
      <c r="W48" s="75">
        <f t="shared" si="17"/>
        <v>55.481499999999997</v>
      </c>
      <c r="X48" s="81">
        <f t="shared" si="18"/>
        <v>13.931416666666678</v>
      </c>
      <c r="Y48" s="82">
        <f t="shared" si="19"/>
        <v>2.4991666666666665</v>
      </c>
      <c r="Z48" s="131">
        <v>0.04</v>
      </c>
      <c r="AA48" s="132">
        <f t="shared" si="20"/>
        <v>11.995999999999999</v>
      </c>
      <c r="AB48" s="134">
        <v>0.04</v>
      </c>
      <c r="AC48" s="135">
        <f t="shared" si="21"/>
        <v>11.995999999999999</v>
      </c>
    </row>
    <row r="49" spans="1:29" x14ac:dyDescent="0.3">
      <c r="A49" s="109" t="s">
        <v>575</v>
      </c>
      <c r="B49" s="109" t="s">
        <v>182</v>
      </c>
      <c r="C49" s="73" t="s">
        <v>175</v>
      </c>
      <c r="D49" s="186" t="s">
        <v>31</v>
      </c>
      <c r="E49" s="87">
        <v>17.5</v>
      </c>
      <c r="F49" s="87">
        <v>24</v>
      </c>
      <c r="G49" s="87">
        <v>17.5</v>
      </c>
      <c r="H49" s="74">
        <f t="shared" si="11"/>
        <v>2.4500000000000002</v>
      </c>
      <c r="I49" s="73" t="s">
        <v>23</v>
      </c>
      <c r="J49" s="73">
        <v>3</v>
      </c>
      <c r="K49" s="75">
        <f>VLOOKUP(B49,'FIYAT DATA'!A:C,3,)</f>
        <v>60</v>
      </c>
      <c r="L49" s="75">
        <f t="shared" si="12"/>
        <v>50</v>
      </c>
      <c r="M49" s="75">
        <v>5</v>
      </c>
      <c r="N49" s="75">
        <v>2</v>
      </c>
      <c r="O49" s="75">
        <f t="shared" si="13"/>
        <v>67</v>
      </c>
      <c r="P49" s="150">
        <v>299.89999999999998</v>
      </c>
      <c r="Q49" s="147" cm="1">
        <f t="array" ref="Q49">_xlfn.IFS(I49=VLOOKUP(I49,Sistem!$L$1:$M$21,1,0),VLOOKUP(I49,Sistem!$L$1:$M$21,2,0))</f>
        <v>0.185</v>
      </c>
      <c r="R49" s="141">
        <f t="shared" si="14"/>
        <v>43.165916666666661</v>
      </c>
      <c r="S49" s="78">
        <f t="shared" si="15"/>
        <v>0.14393436701122594</v>
      </c>
      <c r="T49" s="79">
        <f t="shared" si="16"/>
        <v>0.6442674129353233</v>
      </c>
      <c r="U49" s="80" cm="1">
        <f t="array" ref="U49">_xlfn.IFS(P49&lt;='Kargo Fiyatları'!$M$4,'Kargo Fiyatları'!$O$4,P49&lt;='Kargo Fiyatları'!$M$5,'Kargo Fiyatları'!$O$5,P49&gt;='Kargo Fiyatları'!$M$6,VLOOKUP(J49,'Kargo Fiyatları'!A:K,7,0)*1.2)</f>
        <v>85.44</v>
      </c>
      <c r="V49" s="75">
        <v>8.39</v>
      </c>
      <c r="W49" s="75">
        <f t="shared" si="17"/>
        <v>55.481499999999997</v>
      </c>
      <c r="X49" s="81">
        <f t="shared" si="18"/>
        <v>13.931416666666678</v>
      </c>
      <c r="Y49" s="82">
        <f t="shared" si="19"/>
        <v>2.4991666666666665</v>
      </c>
      <c r="Z49" s="131">
        <v>0.04</v>
      </c>
      <c r="AA49" s="132">
        <f t="shared" si="20"/>
        <v>11.995999999999999</v>
      </c>
      <c r="AB49" s="134">
        <v>0.04</v>
      </c>
      <c r="AC49" s="135">
        <f t="shared" si="21"/>
        <v>11.995999999999999</v>
      </c>
    </row>
    <row r="50" spans="1:29" x14ac:dyDescent="0.3">
      <c r="A50" s="109" t="s">
        <v>576</v>
      </c>
      <c r="B50" s="109" t="s">
        <v>185</v>
      </c>
      <c r="C50" s="73" t="s">
        <v>184</v>
      </c>
      <c r="D50" s="186" t="s">
        <v>32</v>
      </c>
      <c r="E50" s="87">
        <v>17.5</v>
      </c>
      <c r="F50" s="87">
        <v>48</v>
      </c>
      <c r="G50" s="87">
        <v>17.5</v>
      </c>
      <c r="H50" s="74">
        <f t="shared" si="11"/>
        <v>4.9000000000000004</v>
      </c>
      <c r="I50" s="73" t="s">
        <v>23</v>
      </c>
      <c r="J50" s="73">
        <v>6</v>
      </c>
      <c r="K50" s="75">
        <f>VLOOKUP(B50,'FIYAT DATA'!A:C,3,)</f>
        <v>120</v>
      </c>
      <c r="L50" s="75">
        <f t="shared" si="12"/>
        <v>100</v>
      </c>
      <c r="M50" s="75">
        <v>10</v>
      </c>
      <c r="N50" s="75">
        <v>2</v>
      </c>
      <c r="O50" s="75">
        <f t="shared" si="13"/>
        <v>132</v>
      </c>
      <c r="P50" s="150">
        <v>499.9</v>
      </c>
      <c r="Q50" s="147" cm="1">
        <f t="array" ref="Q50">_xlfn.IFS(I50=VLOOKUP(I50,Sistem!$L$1:$M$21,1,0),VLOOKUP(I50,Sistem!$L$1:$M$21,2,0))</f>
        <v>0.185</v>
      </c>
      <c r="R50" s="141">
        <f t="shared" si="14"/>
        <v>86.675916666666623</v>
      </c>
      <c r="S50" s="78">
        <f t="shared" si="15"/>
        <v>0.17338651063546034</v>
      </c>
      <c r="T50" s="79">
        <f t="shared" si="16"/>
        <v>0.65663573232323202</v>
      </c>
      <c r="U50" s="80" cm="1">
        <f t="array" ref="U50">_xlfn.IFS(P50&lt;='Kargo Fiyatları'!$M$4,'Kargo Fiyatları'!$O$4,P50&lt;='Kargo Fiyatları'!$M$5,'Kargo Fiyatları'!$O$5,P50&gt;='Kargo Fiyatları'!$M$6,VLOOKUP(J50,'Kargo Fiyatları'!A:K,7,0)*1.2)</f>
        <v>110.02799999999999</v>
      </c>
      <c r="V50" s="75">
        <v>8.39</v>
      </c>
      <c r="W50" s="75">
        <f t="shared" si="17"/>
        <v>92.481499999999997</v>
      </c>
      <c r="X50" s="81">
        <f t="shared" si="18"/>
        <v>26.166750000000036</v>
      </c>
      <c r="Y50" s="82">
        <f t="shared" si="19"/>
        <v>4.1658333333333335</v>
      </c>
      <c r="Z50" s="131">
        <v>0.04</v>
      </c>
      <c r="AA50" s="132">
        <f t="shared" si="20"/>
        <v>19.995999999999999</v>
      </c>
      <c r="AB50" s="134">
        <v>0.04</v>
      </c>
      <c r="AC50" s="135">
        <f t="shared" si="21"/>
        <v>19.995999999999999</v>
      </c>
    </row>
    <row r="51" spans="1:29" x14ac:dyDescent="0.3">
      <c r="A51" s="109" t="s">
        <v>577</v>
      </c>
      <c r="B51" s="109" t="s">
        <v>186</v>
      </c>
      <c r="C51" s="160" t="s">
        <v>521</v>
      </c>
      <c r="D51" s="159" t="s">
        <v>518</v>
      </c>
      <c r="E51" s="87"/>
      <c r="F51" s="87"/>
      <c r="G51" s="87"/>
      <c r="H51" s="74"/>
      <c r="I51" s="73" t="s">
        <v>23</v>
      </c>
      <c r="J51" s="73">
        <v>2</v>
      </c>
      <c r="K51" s="75">
        <f>VLOOKUP(B51,'FIYAT DATA'!A:C,3,)</f>
        <v>40</v>
      </c>
      <c r="L51" s="75">
        <f t="shared" ref="L51" si="22">K51/1.2</f>
        <v>33.333333333333336</v>
      </c>
      <c r="M51" s="75">
        <v>10</v>
      </c>
      <c r="N51" s="75">
        <v>2</v>
      </c>
      <c r="O51" s="75">
        <f t="shared" ref="O51" si="23">(L51*1.2)+M51+N51</f>
        <v>52</v>
      </c>
      <c r="P51" s="150">
        <v>234.9</v>
      </c>
      <c r="Q51" s="147" cm="1">
        <f t="array" ref="Q51">_xlfn.IFS(I51=VLOOKUP(I51,Sistem!$L$1:$M$21,1,0),VLOOKUP(I51,Sistem!$L$1:$M$21,2,0))</f>
        <v>0.185</v>
      </c>
      <c r="R51" s="141">
        <f t="shared" ref="R51" si="24">P51-O51-U51-V51-W51-X51-Y51-AA51-AC51</f>
        <v>36.791750000000015</v>
      </c>
      <c r="S51" s="78">
        <f t="shared" ref="S51" si="25">R51/P51</f>
        <v>0.15662728820774804</v>
      </c>
      <c r="T51" s="79">
        <f t="shared" ref="T51" si="26">R51/O51</f>
        <v>0.70753365384615408</v>
      </c>
      <c r="U51" s="80" cm="1">
        <f t="array" ref="U51">_xlfn.IFS(P51&lt;='Kargo Fiyatları'!$M$4,'Kargo Fiyatları'!$O$4,P51&lt;='Kargo Fiyatları'!$M$5,'Kargo Fiyatları'!$O$5,P51&gt;='Kargo Fiyatları'!$M$6,VLOOKUP(J51,'Kargo Fiyatları'!A:K,7,0)*1.2)</f>
        <v>62.003999999999998</v>
      </c>
      <c r="V51" s="75">
        <v>8.39</v>
      </c>
      <c r="W51" s="75">
        <f t="shared" ref="W51" si="27">P51*Q51</f>
        <v>43.456499999999998</v>
      </c>
      <c r="X51" s="81">
        <f t="shared" ref="X51" si="28">(P51-(P51/1.2))-((O51+U51+V51+W51)-((O51+U51+V51+W51)/1.2))</f>
        <v>11.508250000000004</v>
      </c>
      <c r="Y51" s="82">
        <f t="shared" ref="Y51" si="29">(P51/1.2)*0.01</f>
        <v>1.9575</v>
      </c>
      <c r="Z51" s="131">
        <v>0.04</v>
      </c>
      <c r="AA51" s="132">
        <f t="shared" ref="AA51" si="30">P51*Z51</f>
        <v>9.3960000000000008</v>
      </c>
      <c r="AB51" s="134">
        <v>0.04</v>
      </c>
      <c r="AC51" s="135">
        <f t="shared" ref="AC51" si="31">P51*AB51</f>
        <v>9.3960000000000008</v>
      </c>
    </row>
    <row r="52" spans="1:29" x14ac:dyDescent="0.3">
      <c r="A52" s="109" t="s">
        <v>578</v>
      </c>
      <c r="B52" s="109" t="s">
        <v>187</v>
      </c>
      <c r="C52" s="160" t="s">
        <v>522</v>
      </c>
      <c r="D52" s="159" t="s">
        <v>519</v>
      </c>
      <c r="E52" s="87"/>
      <c r="F52" s="87"/>
      <c r="G52" s="87"/>
      <c r="H52" s="74"/>
      <c r="I52" s="73" t="s">
        <v>23</v>
      </c>
      <c r="J52" s="73">
        <v>2</v>
      </c>
      <c r="K52" s="75">
        <f>VLOOKUP(B52,'FIYAT DATA'!A:C,3,)</f>
        <v>60</v>
      </c>
      <c r="L52" s="75">
        <f t="shared" ref="L52" si="32">K52/1.2</f>
        <v>50</v>
      </c>
      <c r="M52" s="75">
        <v>10</v>
      </c>
      <c r="N52" s="75">
        <v>2</v>
      </c>
      <c r="O52" s="75">
        <f t="shared" ref="O52" si="33">(L52*1.2)+M52+N52</f>
        <v>72</v>
      </c>
      <c r="P52" s="150">
        <v>299.89999999999998</v>
      </c>
      <c r="Q52" s="147" cm="1">
        <f t="array" ref="Q52">_xlfn.IFS(I52=VLOOKUP(I52,Sistem!$L$1:$M$21,1,0),VLOOKUP(I52,Sistem!$L$1:$M$21,2,0))</f>
        <v>0.185</v>
      </c>
      <c r="R52" s="141">
        <f t="shared" ref="R52" si="34">P52-O52-U52-V52-W52-X52-Y52-AA52-AC52</f>
        <v>47.349249999999998</v>
      </c>
      <c r="S52" s="78">
        <f t="shared" ref="S52" si="35">R52/P52</f>
        <v>0.1578834611537179</v>
      </c>
      <c r="T52" s="79">
        <f t="shared" ref="T52" si="36">R52/O52</f>
        <v>0.6576284722222222</v>
      </c>
      <c r="U52" s="80" cm="1">
        <f t="array" ref="U52">_xlfn.IFS(P52&lt;='Kargo Fiyatları'!$M$4,'Kargo Fiyatları'!$O$4,P52&lt;='Kargo Fiyatları'!$M$5,'Kargo Fiyatları'!$O$5,P52&gt;='Kargo Fiyatları'!$M$6,VLOOKUP(J52,'Kargo Fiyatları'!A:K,7,0)*1.2)</f>
        <v>75.42</v>
      </c>
      <c r="V52" s="75">
        <v>8.39</v>
      </c>
      <c r="W52" s="75">
        <f t="shared" ref="W52" si="37">P52*Q52</f>
        <v>55.481499999999997</v>
      </c>
      <c r="X52" s="81">
        <f t="shared" ref="X52" si="38">(P52-(P52/1.2))-((O52+U52+V52+W52)-((O52+U52+V52+W52)/1.2))</f>
        <v>14.768083333333323</v>
      </c>
      <c r="Y52" s="82">
        <f t="shared" ref="Y52" si="39">(P52/1.2)*0.01</f>
        <v>2.4991666666666665</v>
      </c>
      <c r="Z52" s="131">
        <v>0.04</v>
      </c>
      <c r="AA52" s="132">
        <f t="shared" ref="AA52" si="40">P52*Z52</f>
        <v>11.995999999999999</v>
      </c>
      <c r="AB52" s="134">
        <v>0.04</v>
      </c>
      <c r="AC52" s="135">
        <f t="shared" ref="AC52" si="41">P52*AB52</f>
        <v>11.995999999999999</v>
      </c>
    </row>
    <row r="53" spans="1:29" x14ac:dyDescent="0.3">
      <c r="A53" s="109" t="s">
        <v>579</v>
      </c>
      <c r="B53" s="109" t="s">
        <v>188</v>
      </c>
      <c r="C53" s="160" t="s">
        <v>523</v>
      </c>
      <c r="D53" s="185" t="s">
        <v>520</v>
      </c>
      <c r="E53" s="87"/>
      <c r="F53" s="87"/>
      <c r="G53" s="87"/>
      <c r="H53" s="74"/>
      <c r="I53" s="73" t="s">
        <v>23</v>
      </c>
      <c r="J53" s="73">
        <v>2</v>
      </c>
      <c r="K53" s="75">
        <f>VLOOKUP(B53,'FIYAT DATA'!A:C,3,)</f>
        <v>80</v>
      </c>
      <c r="L53" s="75">
        <f t="shared" ref="L53" si="42">K53/1.2</f>
        <v>66.666666666666671</v>
      </c>
      <c r="M53" s="75">
        <v>10</v>
      </c>
      <c r="N53" s="75">
        <v>2</v>
      </c>
      <c r="O53" s="75">
        <f t="shared" ref="O53" si="43">(L53*1.2)+M53+N53</f>
        <v>92</v>
      </c>
      <c r="P53" s="150">
        <v>339.9</v>
      </c>
      <c r="Q53" s="147" cm="1">
        <f t="array" ref="Q53">_xlfn.IFS(I53=VLOOKUP(I53,Sistem!$L$1:$M$21,1,0),VLOOKUP(I53,Sistem!$L$1:$M$21,2,0))</f>
        <v>0.185</v>
      </c>
      <c r="R53" s="141">
        <f t="shared" ref="R53" si="44">P53-O53-U53-V53-W53-X53-Y53-AA53-AC53</f>
        <v>54.315916666666666</v>
      </c>
      <c r="S53" s="78">
        <f t="shared" ref="S53" si="45">R53/P53</f>
        <v>0.15979969598901639</v>
      </c>
      <c r="T53" s="79">
        <f t="shared" ref="T53" si="46">R53/O53</f>
        <v>0.59039039855072462</v>
      </c>
      <c r="U53" s="80" cm="1">
        <f t="array" ref="U53">_xlfn.IFS(P53&lt;='Kargo Fiyatları'!$M$4,'Kargo Fiyatları'!$O$4,P53&lt;='Kargo Fiyatları'!$M$5,'Kargo Fiyatları'!$O$5,P53&gt;='Kargo Fiyatları'!$M$6,VLOOKUP(J53,'Kargo Fiyatları'!A:K,7,0)*1.2)</f>
        <v>75.42</v>
      </c>
      <c r="V53" s="75">
        <v>8.39</v>
      </c>
      <c r="W53" s="75">
        <f t="shared" ref="W53" si="47">P53*Q53</f>
        <v>62.881499999999996</v>
      </c>
      <c r="X53" s="81">
        <f t="shared" ref="X53" si="48">(P53-(P53/1.2))-((O53+U53+V53+W53)-((O53+U53+V53+W53)/1.2))</f>
        <v>16.868083333333317</v>
      </c>
      <c r="Y53" s="82">
        <f t="shared" ref="Y53" si="49">(P53/1.2)*0.01</f>
        <v>2.8325</v>
      </c>
      <c r="Z53" s="131">
        <v>0.04</v>
      </c>
      <c r="AA53" s="132">
        <f t="shared" ref="AA53" si="50">P53*Z53</f>
        <v>13.596</v>
      </c>
      <c r="AB53" s="134">
        <v>0.04</v>
      </c>
      <c r="AC53" s="135">
        <f t="shared" ref="AC53" si="51">P53*AB53</f>
        <v>13.596</v>
      </c>
    </row>
    <row r="54" spans="1:29" x14ac:dyDescent="0.3">
      <c r="A54" s="109" t="s">
        <v>580</v>
      </c>
      <c r="B54" s="109" t="s">
        <v>193</v>
      </c>
      <c r="C54" s="85" t="s">
        <v>195</v>
      </c>
      <c r="D54" s="87" t="s">
        <v>194</v>
      </c>
      <c r="E54" s="73">
        <v>28.5</v>
      </c>
      <c r="F54" s="73">
        <v>18</v>
      </c>
      <c r="G54" s="73">
        <v>25</v>
      </c>
      <c r="H54" s="86">
        <f t="shared" si="11"/>
        <v>4.2750000000000004</v>
      </c>
      <c r="I54" s="73" t="s">
        <v>23</v>
      </c>
      <c r="J54" s="73">
        <v>5</v>
      </c>
      <c r="K54" s="155">
        <f>VLOOKUP(B54,'FIYAT DATA'!A:C,3,)</f>
        <v>240</v>
      </c>
      <c r="L54" s="75">
        <f t="shared" si="12"/>
        <v>200</v>
      </c>
      <c r="M54" s="75">
        <v>20</v>
      </c>
      <c r="N54" s="75">
        <v>2</v>
      </c>
      <c r="O54" s="75">
        <f t="shared" si="13"/>
        <v>262</v>
      </c>
      <c r="P54" s="150">
        <v>699.9</v>
      </c>
      <c r="Q54" s="147" cm="1">
        <f t="array" ref="Q54">_xlfn.IFS(I54=VLOOKUP(I54,Sistem!$L$1:$M$21,1,0),VLOOKUP(I54,Sistem!$L$1:$M$21,2,0))</f>
        <v>0.185</v>
      </c>
      <c r="R54" s="141">
        <f t="shared" si="14"/>
        <v>107.11925000000001</v>
      </c>
      <c r="S54" s="78">
        <f t="shared" si="15"/>
        <v>0.15304936419488499</v>
      </c>
      <c r="T54" s="79">
        <f t="shared" si="16"/>
        <v>0.40885209923664123</v>
      </c>
      <c r="U54" s="80" cm="1">
        <f t="array" ref="U54">_xlfn.IFS(P54&lt;='Kargo Fiyatları'!$M$4,'Kargo Fiyatları'!$O$4,P54&lt;='Kargo Fiyatları'!$M$5,'Kargo Fiyatları'!$O$5,P54&gt;='Kargo Fiyatları'!$M$6,VLOOKUP(J54,'Kargo Fiyatları'!A:K,7,0)*1.2)</f>
        <v>97.295999999999992</v>
      </c>
      <c r="V54" s="75">
        <v>8.39</v>
      </c>
      <c r="W54" s="75">
        <f t="shared" si="17"/>
        <v>129.48149999999998</v>
      </c>
      <c r="X54" s="81">
        <f t="shared" si="18"/>
        <v>33.788749999999993</v>
      </c>
      <c r="Y54" s="82">
        <f t="shared" si="19"/>
        <v>5.8325000000000005</v>
      </c>
      <c r="Z54" s="131">
        <v>0.04</v>
      </c>
      <c r="AA54" s="132">
        <f t="shared" si="20"/>
        <v>27.995999999999999</v>
      </c>
      <c r="AB54" s="134">
        <v>0.04</v>
      </c>
      <c r="AC54" s="135">
        <f t="shared" si="21"/>
        <v>27.995999999999999</v>
      </c>
    </row>
    <row r="55" spans="1:29" x14ac:dyDescent="0.3">
      <c r="A55" s="109" t="s">
        <v>581</v>
      </c>
      <c r="B55" s="109" t="s">
        <v>198</v>
      </c>
      <c r="C55" s="73" t="s">
        <v>426</v>
      </c>
      <c r="D55" s="87" t="s">
        <v>438</v>
      </c>
      <c r="E55" s="87">
        <v>22.5</v>
      </c>
      <c r="F55" s="87">
        <v>21.5</v>
      </c>
      <c r="G55" s="87">
        <v>24.5</v>
      </c>
      <c r="H55" s="74">
        <f t="shared" si="11"/>
        <v>3.9506250000000001</v>
      </c>
      <c r="I55" s="73" t="s">
        <v>23</v>
      </c>
      <c r="J55" s="73">
        <v>4</v>
      </c>
      <c r="K55" s="155">
        <f>VLOOKUP(B55,'FIYAT DATA'!A:C,3,)</f>
        <v>100</v>
      </c>
      <c r="L55" s="75">
        <f t="shared" si="12"/>
        <v>83.333333333333343</v>
      </c>
      <c r="M55" s="75">
        <v>5</v>
      </c>
      <c r="N55" s="75">
        <v>2</v>
      </c>
      <c r="O55" s="75">
        <f t="shared" si="13"/>
        <v>107.00000000000001</v>
      </c>
      <c r="P55" s="152">
        <v>399.9</v>
      </c>
      <c r="Q55" s="147" cm="1">
        <f t="array" ref="Q55">_xlfn.IFS(I55=VLOOKUP(I55,Sistem!$L$1:$M$21,1,0),VLOOKUP(I55,Sistem!$L$1:$M$21,2,0))</f>
        <v>0.185</v>
      </c>
      <c r="R55" s="141">
        <f t="shared" si="14"/>
        <v>71.653916666666674</v>
      </c>
      <c r="S55" s="78">
        <f t="shared" si="15"/>
        <v>0.17917958656330751</v>
      </c>
      <c r="T55" s="79">
        <f t="shared" si="16"/>
        <v>0.66966277258566975</v>
      </c>
      <c r="U55" s="80" cm="1">
        <f t="array" ref="U55">_xlfn.IFS(P55&lt;='Kargo Fiyatları'!$M$4,'Kargo Fiyatları'!$O$4,P55&lt;='Kargo Fiyatları'!$M$5,'Kargo Fiyatları'!$O$5,P55&gt;='Kargo Fiyatları'!$M$6,VLOOKUP(J55,'Kargo Fiyatları'!A:K,7,0)*1.2)</f>
        <v>91.751999999999995</v>
      </c>
      <c r="V55" s="75">
        <v>8.39</v>
      </c>
      <c r="W55" s="75">
        <f t="shared" si="17"/>
        <v>73.981499999999997</v>
      </c>
      <c r="X55" s="81">
        <f t="shared" si="18"/>
        <v>19.796083333333314</v>
      </c>
      <c r="Y55" s="82">
        <f t="shared" si="19"/>
        <v>3.3325</v>
      </c>
      <c r="Z55" s="131">
        <v>0.02</v>
      </c>
      <c r="AA55" s="132">
        <f t="shared" si="20"/>
        <v>7.9979999999999993</v>
      </c>
      <c r="AB55" s="134">
        <v>0.04</v>
      </c>
      <c r="AC55" s="135">
        <f t="shared" si="21"/>
        <v>15.995999999999999</v>
      </c>
    </row>
    <row r="56" spans="1:29" x14ac:dyDescent="0.3">
      <c r="A56" s="109" t="s">
        <v>582</v>
      </c>
      <c r="B56" s="109" t="s">
        <v>199</v>
      </c>
      <c r="C56" s="73" t="s">
        <v>427</v>
      </c>
      <c r="D56" s="87" t="s">
        <v>439</v>
      </c>
      <c r="E56" s="87">
        <v>22.5</v>
      </c>
      <c r="F56" s="87">
        <v>21.5</v>
      </c>
      <c r="G56" s="87">
        <v>24.5</v>
      </c>
      <c r="H56" s="74">
        <f t="shared" si="11"/>
        <v>3.9506250000000001</v>
      </c>
      <c r="I56" s="73" t="s">
        <v>23</v>
      </c>
      <c r="J56" s="73">
        <v>4</v>
      </c>
      <c r="K56" s="155">
        <f>VLOOKUP(B56,'FIYAT DATA'!A:C,3,)</f>
        <v>150</v>
      </c>
      <c r="L56" s="75">
        <f t="shared" si="12"/>
        <v>125</v>
      </c>
      <c r="M56" s="75">
        <v>5</v>
      </c>
      <c r="N56" s="75">
        <v>2</v>
      </c>
      <c r="O56" s="75">
        <f t="shared" si="13"/>
        <v>157</v>
      </c>
      <c r="P56" s="152">
        <v>489.9</v>
      </c>
      <c r="Q56" s="147" cm="1">
        <f t="array" ref="Q56">_xlfn.IFS(I56=VLOOKUP(I56,Sistem!$L$1:$M$21,1,0),VLOOKUP(I56,Sistem!$L$1:$M$21,2,0))</f>
        <v>0.185</v>
      </c>
      <c r="R56" s="141">
        <f t="shared" si="14"/>
        <v>84.962249999999997</v>
      </c>
      <c r="S56" s="78">
        <f t="shared" si="15"/>
        <v>0.17342774035517453</v>
      </c>
      <c r="T56" s="79">
        <f t="shared" si="16"/>
        <v>0.54116082802547771</v>
      </c>
      <c r="U56" s="80" cm="1">
        <f t="array" ref="U56">_xlfn.IFS(P56&lt;='Kargo Fiyatları'!$M$4,'Kargo Fiyatları'!$O$4,P56&lt;='Kargo Fiyatları'!$M$5,'Kargo Fiyatları'!$O$5,P56&gt;='Kargo Fiyatları'!$M$6,VLOOKUP(J56,'Kargo Fiyatları'!A:K,7,0)*1.2)</f>
        <v>91.751999999999995</v>
      </c>
      <c r="V56" s="75">
        <v>8.39</v>
      </c>
      <c r="W56" s="75">
        <f t="shared" si="17"/>
        <v>90.631499999999988</v>
      </c>
      <c r="X56" s="81">
        <f t="shared" si="18"/>
        <v>23.687749999999994</v>
      </c>
      <c r="Y56" s="82">
        <f t="shared" si="19"/>
        <v>4.0825000000000005</v>
      </c>
      <c r="Z56" s="131">
        <v>0.02</v>
      </c>
      <c r="AA56" s="132">
        <f t="shared" si="20"/>
        <v>9.798</v>
      </c>
      <c r="AB56" s="134">
        <v>0.04</v>
      </c>
      <c r="AC56" s="135">
        <f t="shared" si="21"/>
        <v>19.596</v>
      </c>
    </row>
    <row r="57" spans="1:29" x14ac:dyDescent="0.3">
      <c r="A57" s="109" t="s">
        <v>583</v>
      </c>
      <c r="B57" s="109" t="s">
        <v>200</v>
      </c>
      <c r="C57" s="73" t="s">
        <v>428</v>
      </c>
      <c r="D57" s="87" t="s">
        <v>440</v>
      </c>
      <c r="E57" s="87">
        <v>22.5</v>
      </c>
      <c r="F57" s="87">
        <v>21.5</v>
      </c>
      <c r="G57" s="87">
        <v>30</v>
      </c>
      <c r="H57" s="74">
        <f t="shared" si="11"/>
        <v>4.8375000000000004</v>
      </c>
      <c r="I57" s="73" t="s">
        <v>23</v>
      </c>
      <c r="J57" s="73">
        <v>5</v>
      </c>
      <c r="K57" s="155">
        <f>VLOOKUP(B57,'FIYAT DATA'!A:C,3,)</f>
        <v>200</v>
      </c>
      <c r="L57" s="75">
        <f t="shared" si="12"/>
        <v>166.66666666666669</v>
      </c>
      <c r="M57" s="75">
        <v>5</v>
      </c>
      <c r="N57" s="75">
        <v>2</v>
      </c>
      <c r="O57" s="75">
        <f t="shared" si="13"/>
        <v>207.00000000000003</v>
      </c>
      <c r="P57" s="152">
        <v>599.9</v>
      </c>
      <c r="Q57" s="147" cm="1">
        <f t="array" ref="Q57">_xlfn.IFS(I57=VLOOKUP(I57,Sistem!$L$1:$M$21,1,0),VLOOKUP(I57,Sistem!$L$1:$M$21,2,0))</f>
        <v>0.185</v>
      </c>
      <c r="R57" s="141">
        <f t="shared" si="14"/>
        <v>105.86725000000006</v>
      </c>
      <c r="S57" s="78">
        <f t="shared" si="15"/>
        <v>0.17647482913818979</v>
      </c>
      <c r="T57" s="79">
        <f t="shared" si="16"/>
        <v>0.51143599033816445</v>
      </c>
      <c r="U57" s="80" cm="1">
        <f t="array" ref="U57">_xlfn.IFS(P57&lt;='Kargo Fiyatları'!$M$4,'Kargo Fiyatları'!$O$4,P57&lt;='Kargo Fiyatları'!$M$5,'Kargo Fiyatları'!$O$5,P57&gt;='Kargo Fiyatları'!$M$6,VLOOKUP(J57,'Kargo Fiyatları'!A:K,7,0)*1.2)</f>
        <v>97.295999999999992</v>
      </c>
      <c r="V57" s="75">
        <v>8.39</v>
      </c>
      <c r="W57" s="75">
        <f t="shared" si="17"/>
        <v>110.9815</v>
      </c>
      <c r="X57" s="81">
        <f t="shared" si="18"/>
        <v>29.372083333333308</v>
      </c>
      <c r="Y57" s="82">
        <f t="shared" si="19"/>
        <v>4.9991666666666665</v>
      </c>
      <c r="Z57" s="131">
        <v>0.02</v>
      </c>
      <c r="AA57" s="132">
        <f t="shared" si="20"/>
        <v>11.997999999999999</v>
      </c>
      <c r="AB57" s="134">
        <v>0.04</v>
      </c>
      <c r="AC57" s="135">
        <f t="shared" si="21"/>
        <v>23.995999999999999</v>
      </c>
    </row>
    <row r="58" spans="1:29" x14ac:dyDescent="0.3">
      <c r="A58" s="109" t="s">
        <v>584</v>
      </c>
      <c r="B58" s="109" t="s">
        <v>201</v>
      </c>
      <c r="C58" s="73" t="s">
        <v>429</v>
      </c>
      <c r="D58" s="87" t="s">
        <v>441</v>
      </c>
      <c r="E58" s="87">
        <v>22.5</v>
      </c>
      <c r="F58" s="87">
        <v>21.5</v>
      </c>
      <c r="G58" s="87">
        <v>49</v>
      </c>
      <c r="H58" s="74">
        <f t="shared" si="11"/>
        <v>7.9012500000000001</v>
      </c>
      <c r="I58" s="73" t="s">
        <v>23</v>
      </c>
      <c r="J58" s="73">
        <v>8</v>
      </c>
      <c r="K58" s="155">
        <f>VLOOKUP(B58,'FIYAT DATA'!A:C,3,)</f>
        <v>250</v>
      </c>
      <c r="L58" s="75">
        <f t="shared" si="12"/>
        <v>208.33333333333334</v>
      </c>
      <c r="M58" s="75">
        <v>5</v>
      </c>
      <c r="N58" s="75">
        <v>2</v>
      </c>
      <c r="O58" s="75">
        <f t="shared" si="13"/>
        <v>257</v>
      </c>
      <c r="P58" s="152">
        <v>749.9</v>
      </c>
      <c r="Q58" s="147" cm="1">
        <f t="array" ref="Q58">_xlfn.IFS(I58=VLOOKUP(I58,Sistem!$L$1:$M$21,1,0),VLOOKUP(I58,Sistem!$L$1:$M$21,2,0))</f>
        <v>0.185</v>
      </c>
      <c r="R58" s="141">
        <f t="shared" si="14"/>
        <v>131.68558333333331</v>
      </c>
      <c r="S58" s="78">
        <f t="shared" si="15"/>
        <v>0.17560419167000041</v>
      </c>
      <c r="T58" s="79">
        <f t="shared" si="16"/>
        <v>0.51239526588845652</v>
      </c>
      <c r="U58" s="80" cm="1">
        <f t="array" ref="U58">_xlfn.IFS(P58&lt;='Kargo Fiyatları'!$M$4,'Kargo Fiyatları'!$O$4,P58&lt;='Kargo Fiyatları'!$M$5,'Kargo Fiyatları'!$O$5,P58&gt;='Kargo Fiyatları'!$M$6,VLOOKUP(J58,'Kargo Fiyatları'!A:K,7,0)*1.2)</f>
        <v>126.264</v>
      </c>
      <c r="V58" s="75">
        <v>8.39</v>
      </c>
      <c r="W58" s="75">
        <f t="shared" si="17"/>
        <v>138.73149999999998</v>
      </c>
      <c r="X58" s="81">
        <f t="shared" si="18"/>
        <v>36.585750000000019</v>
      </c>
      <c r="Y58" s="82">
        <f t="shared" si="19"/>
        <v>6.2491666666666665</v>
      </c>
      <c r="Z58" s="131">
        <v>0.02</v>
      </c>
      <c r="AA58" s="132">
        <f t="shared" si="20"/>
        <v>14.997999999999999</v>
      </c>
      <c r="AB58" s="134">
        <v>0.04</v>
      </c>
      <c r="AC58" s="135">
        <f t="shared" si="21"/>
        <v>29.995999999999999</v>
      </c>
    </row>
    <row r="59" spans="1:29" x14ac:dyDescent="0.3">
      <c r="A59" s="109" t="s">
        <v>585</v>
      </c>
      <c r="B59" s="109" t="s">
        <v>202</v>
      </c>
      <c r="C59" s="73" t="s">
        <v>430</v>
      </c>
      <c r="D59" s="87" t="s">
        <v>442</v>
      </c>
      <c r="E59" s="87">
        <v>22.5</v>
      </c>
      <c r="F59" s="87">
        <v>21.5</v>
      </c>
      <c r="G59" s="87">
        <v>49</v>
      </c>
      <c r="H59" s="74">
        <f t="shared" si="11"/>
        <v>7.9012500000000001</v>
      </c>
      <c r="I59" s="73" t="s">
        <v>23</v>
      </c>
      <c r="J59" s="73">
        <v>8</v>
      </c>
      <c r="K59" s="155">
        <f>VLOOKUP(B59,'FIYAT DATA'!A:C,3,)</f>
        <v>300</v>
      </c>
      <c r="L59" s="75">
        <f t="shared" si="12"/>
        <v>250</v>
      </c>
      <c r="M59" s="75">
        <v>5</v>
      </c>
      <c r="N59" s="75">
        <v>2</v>
      </c>
      <c r="O59" s="75">
        <f t="shared" si="13"/>
        <v>307</v>
      </c>
      <c r="P59" s="152">
        <v>849.9</v>
      </c>
      <c r="Q59" s="147" cm="1">
        <f t="array" ref="Q59">_xlfn.IFS(I59=VLOOKUP(I59,Sistem!$L$1:$M$21,1,0),VLOOKUP(I59,Sistem!$L$1:$M$21,2,0))</f>
        <v>0.185</v>
      </c>
      <c r="R59" s="141">
        <f t="shared" si="14"/>
        <v>151.10224999999997</v>
      </c>
      <c r="S59" s="78">
        <f t="shared" si="15"/>
        <v>0.17778826920814211</v>
      </c>
      <c r="T59" s="79">
        <f t="shared" si="16"/>
        <v>0.49218973941368066</v>
      </c>
      <c r="U59" s="80" cm="1">
        <f t="array" ref="U59">_xlfn.IFS(P59&lt;='Kargo Fiyatları'!$M$4,'Kargo Fiyatları'!$O$4,P59&lt;='Kargo Fiyatları'!$M$5,'Kargo Fiyatları'!$O$5,P59&gt;='Kargo Fiyatları'!$M$6,VLOOKUP(J59,'Kargo Fiyatları'!A:K,7,0)*1.2)</f>
        <v>126.264</v>
      </c>
      <c r="V59" s="75">
        <v>8.39</v>
      </c>
      <c r="W59" s="75">
        <f t="shared" si="17"/>
        <v>157.23149999999998</v>
      </c>
      <c r="X59" s="81">
        <f t="shared" si="18"/>
        <v>41.835750000000019</v>
      </c>
      <c r="Y59" s="82">
        <f t="shared" si="19"/>
        <v>7.0825000000000005</v>
      </c>
      <c r="Z59" s="131">
        <v>0.02</v>
      </c>
      <c r="AA59" s="132">
        <f t="shared" si="20"/>
        <v>16.998000000000001</v>
      </c>
      <c r="AB59" s="134">
        <v>0.04</v>
      </c>
      <c r="AC59" s="135">
        <f t="shared" si="21"/>
        <v>33.996000000000002</v>
      </c>
    </row>
    <row r="60" spans="1:29" x14ac:dyDescent="0.3">
      <c r="A60" s="109" t="s">
        <v>586</v>
      </c>
      <c r="B60" s="109" t="s">
        <v>203</v>
      </c>
      <c r="C60" s="73" t="s">
        <v>452</v>
      </c>
      <c r="D60" s="87" t="s">
        <v>454</v>
      </c>
      <c r="E60" s="87">
        <v>18</v>
      </c>
      <c r="F60" s="87">
        <v>37</v>
      </c>
      <c r="G60" s="87">
        <v>10</v>
      </c>
      <c r="H60" s="74">
        <f t="shared" si="11"/>
        <v>2.2200000000000002</v>
      </c>
      <c r="I60" s="73" t="s">
        <v>23</v>
      </c>
      <c r="J60" s="73">
        <v>3</v>
      </c>
      <c r="K60" s="75">
        <f>VLOOKUP(B60,'FIYAT DATA'!A:C,3,)</f>
        <v>60</v>
      </c>
      <c r="L60" s="75">
        <f t="shared" si="12"/>
        <v>50</v>
      </c>
      <c r="M60" s="75">
        <v>10</v>
      </c>
      <c r="N60" s="75">
        <v>2</v>
      </c>
      <c r="O60" s="75">
        <f t="shared" si="13"/>
        <v>72</v>
      </c>
      <c r="P60" s="154">
        <v>299.89999999999998</v>
      </c>
      <c r="Q60" s="147" cm="1">
        <f t="array" ref="Q60">_xlfn.IFS(I60=VLOOKUP(I60,Sistem!$L$1:$M$21,1,0),VLOOKUP(I60,Sistem!$L$1:$M$21,2,0))</f>
        <v>0.185</v>
      </c>
      <c r="R60" s="141">
        <f t="shared" si="14"/>
        <v>38.999250000000004</v>
      </c>
      <c r="S60" s="78">
        <f t="shared" si="15"/>
        <v>0.13004084694898302</v>
      </c>
      <c r="T60" s="79">
        <f t="shared" si="16"/>
        <v>0.54165625000000006</v>
      </c>
      <c r="U60" s="80" cm="1">
        <f t="array" ref="U60">_xlfn.IFS(P60&lt;='Kargo Fiyatları'!$M$4,'Kargo Fiyatları'!$O$4,P60&lt;='Kargo Fiyatları'!$M$5,'Kargo Fiyatları'!$O$5,P60&gt;='Kargo Fiyatları'!$M$6,VLOOKUP(J60,'Kargo Fiyatları'!A:K,7,0)*1.2)</f>
        <v>85.44</v>
      </c>
      <c r="V60" s="75">
        <v>8.39</v>
      </c>
      <c r="W60" s="75">
        <f t="shared" si="17"/>
        <v>55.481499999999997</v>
      </c>
      <c r="X60" s="81">
        <f t="shared" si="18"/>
        <v>13.098083333333335</v>
      </c>
      <c r="Y60" s="82">
        <f t="shared" si="19"/>
        <v>2.4991666666666665</v>
      </c>
      <c r="Z60" s="131">
        <v>0.04</v>
      </c>
      <c r="AA60" s="132">
        <f t="shared" si="20"/>
        <v>11.995999999999999</v>
      </c>
      <c r="AB60" s="134">
        <v>0.04</v>
      </c>
      <c r="AC60" s="135">
        <f t="shared" si="21"/>
        <v>11.995999999999999</v>
      </c>
    </row>
    <row r="61" spans="1:29" x14ac:dyDescent="0.3">
      <c r="A61" s="161" t="s">
        <v>634</v>
      </c>
      <c r="B61" s="165" t="s">
        <v>204</v>
      </c>
      <c r="C61" s="162" t="s">
        <v>642</v>
      </c>
      <c r="D61" s="163" t="s">
        <v>638</v>
      </c>
      <c r="E61" s="87"/>
      <c r="F61" s="87"/>
      <c r="G61" s="87"/>
      <c r="H61" s="74"/>
      <c r="I61" s="73" t="s">
        <v>509</v>
      </c>
      <c r="J61" s="73">
        <v>2</v>
      </c>
      <c r="K61" s="75">
        <f>VLOOKUP(B61,'FIYAT DATA'!A:C,3,)</f>
        <v>75</v>
      </c>
      <c r="L61" s="75">
        <f t="shared" si="12"/>
        <v>62.5</v>
      </c>
      <c r="M61" s="75">
        <f>VLOOKUP(J61,Sistem!E:J,6,0)</f>
        <v>6</v>
      </c>
      <c r="N61" s="75">
        <v>2</v>
      </c>
      <c r="O61" s="75">
        <f t="shared" si="13"/>
        <v>83</v>
      </c>
      <c r="P61" s="148">
        <v>339.9</v>
      </c>
      <c r="Q61" s="147" cm="1">
        <f t="array" ref="Q61">_xlfn.IFS(I61=VLOOKUP(I61,Sistem!$L$1:$M$21,1,0),VLOOKUP(I61,Sistem!$L$1:$M$21,2,0))</f>
        <v>0.185</v>
      </c>
      <c r="R61" s="141">
        <f t="shared" si="14"/>
        <v>61.815916666666666</v>
      </c>
      <c r="S61" s="78">
        <f t="shared" si="15"/>
        <v>0.18186500931646563</v>
      </c>
      <c r="T61" s="79">
        <f t="shared" si="16"/>
        <v>0.74477008032128511</v>
      </c>
      <c r="U61" s="80" cm="1">
        <f t="array" ref="U61">_xlfn.IFS(P61&lt;='Kargo Fiyatları'!$M$4,'Kargo Fiyatları'!$O$4,P61&lt;='Kargo Fiyatları'!$M$5,'Kargo Fiyatları'!$O$5,P61&gt;='Kargo Fiyatları'!$M$6,VLOOKUP(J61,'Kargo Fiyatları'!A:K,7,0)*1.2)</f>
        <v>75.42</v>
      </c>
      <c r="V61" s="75">
        <v>8.39</v>
      </c>
      <c r="W61" s="75">
        <f t="shared" si="17"/>
        <v>62.881499999999996</v>
      </c>
      <c r="X61" s="81">
        <f t="shared" si="18"/>
        <v>18.368083333333317</v>
      </c>
      <c r="Y61" s="82">
        <f t="shared" si="19"/>
        <v>2.8325</v>
      </c>
      <c r="Z61" s="131">
        <v>0.04</v>
      </c>
      <c r="AA61" s="132">
        <f t="shared" si="20"/>
        <v>13.596</v>
      </c>
      <c r="AB61" s="134">
        <v>0.04</v>
      </c>
      <c r="AC61" s="135">
        <f t="shared" si="21"/>
        <v>13.596</v>
      </c>
    </row>
    <row r="62" spans="1:29" x14ac:dyDescent="0.3">
      <c r="A62" s="161" t="s">
        <v>635</v>
      </c>
      <c r="B62" s="165" t="s">
        <v>205</v>
      </c>
      <c r="C62" s="162" t="s">
        <v>643</v>
      </c>
      <c r="D62" s="163" t="s">
        <v>639</v>
      </c>
      <c r="E62" s="87"/>
      <c r="F62" s="87"/>
      <c r="G62" s="87"/>
      <c r="H62" s="74"/>
      <c r="I62" s="73" t="s">
        <v>509</v>
      </c>
      <c r="J62" s="73">
        <v>3</v>
      </c>
      <c r="K62" s="75">
        <f>VLOOKUP(B62,'FIYAT DATA'!A:C,3,)</f>
        <v>125</v>
      </c>
      <c r="L62" s="75">
        <f t="shared" si="12"/>
        <v>104.16666666666667</v>
      </c>
      <c r="M62" s="75">
        <f>VLOOKUP(J62,Sistem!E:J,6,0)</f>
        <v>7</v>
      </c>
      <c r="N62" s="75">
        <v>2</v>
      </c>
      <c r="O62" s="75">
        <f t="shared" si="13"/>
        <v>134</v>
      </c>
      <c r="P62" s="148">
        <v>449.9</v>
      </c>
      <c r="Q62" s="147" cm="1">
        <f t="array" ref="Q62">_xlfn.IFS(I62=VLOOKUP(I62,Sistem!$L$1:$M$21,1,0),VLOOKUP(I62,Sistem!$L$1:$M$21,2,0))</f>
        <v>0.185</v>
      </c>
      <c r="R62" s="141">
        <f t="shared" si="14"/>
        <v>75.957583333333361</v>
      </c>
      <c r="S62" s="78">
        <f t="shared" si="15"/>
        <v>0.16883214788471518</v>
      </c>
      <c r="T62" s="79">
        <f t="shared" si="16"/>
        <v>0.56684763681592065</v>
      </c>
      <c r="U62" s="80" cm="1">
        <f t="array" ref="U62">_xlfn.IFS(P62&lt;='Kargo Fiyatları'!$M$4,'Kargo Fiyatları'!$O$4,P62&lt;='Kargo Fiyatları'!$M$5,'Kargo Fiyatları'!$O$5,P62&gt;='Kargo Fiyatları'!$M$6,VLOOKUP(J62,'Kargo Fiyatları'!A:K,7,0)*1.2)</f>
        <v>85.44</v>
      </c>
      <c r="V62" s="75">
        <v>8.39</v>
      </c>
      <c r="W62" s="75">
        <f t="shared" si="17"/>
        <v>83.231499999999997</v>
      </c>
      <c r="X62" s="81">
        <f t="shared" si="18"/>
        <v>23.139749999999992</v>
      </c>
      <c r="Y62" s="82">
        <f t="shared" si="19"/>
        <v>3.749166666666667</v>
      </c>
      <c r="Z62" s="131">
        <v>0.04</v>
      </c>
      <c r="AA62" s="132">
        <f t="shared" si="20"/>
        <v>17.995999999999999</v>
      </c>
      <c r="AB62" s="134">
        <v>0.04</v>
      </c>
      <c r="AC62" s="135">
        <f t="shared" si="21"/>
        <v>17.995999999999999</v>
      </c>
    </row>
    <row r="63" spans="1:29" x14ac:dyDescent="0.3">
      <c r="A63" s="161" t="s">
        <v>636</v>
      </c>
      <c r="B63" s="165" t="s">
        <v>206</v>
      </c>
      <c r="C63" s="162" t="s">
        <v>644</v>
      </c>
      <c r="D63" s="163" t="s">
        <v>640</v>
      </c>
      <c r="E63" s="87"/>
      <c r="F63" s="87"/>
      <c r="G63" s="87"/>
      <c r="H63" s="74"/>
      <c r="I63" s="73" t="s">
        <v>509</v>
      </c>
      <c r="J63" s="73">
        <v>4</v>
      </c>
      <c r="K63" s="75">
        <f>VLOOKUP(B63,'FIYAT DATA'!A:C,3,)</f>
        <v>250</v>
      </c>
      <c r="L63" s="75">
        <f t="shared" si="12"/>
        <v>208.33333333333334</v>
      </c>
      <c r="M63" s="75">
        <f>VLOOKUP(J63,Sistem!E:J,6,0)</f>
        <v>8</v>
      </c>
      <c r="N63" s="75">
        <v>2</v>
      </c>
      <c r="O63" s="75">
        <f t="shared" si="13"/>
        <v>260</v>
      </c>
      <c r="P63" s="148">
        <v>699.9</v>
      </c>
      <c r="Q63" s="147" cm="1">
        <f t="array" ref="Q63">_xlfn.IFS(I63=VLOOKUP(I63,Sistem!$L$1:$M$21,1,0),VLOOKUP(I63,Sistem!$L$1:$M$21,2,0))</f>
        <v>0.185</v>
      </c>
      <c r="R63" s="141">
        <f t="shared" si="14"/>
        <v>113.40591666666664</v>
      </c>
      <c r="S63" s="78">
        <f t="shared" si="15"/>
        <v>0.16203159975234555</v>
      </c>
      <c r="T63" s="79">
        <f t="shared" si="16"/>
        <v>0.43617660256410246</v>
      </c>
      <c r="U63" s="80" cm="1">
        <f t="array" ref="U63">_xlfn.IFS(P63&lt;='Kargo Fiyatları'!$M$4,'Kargo Fiyatları'!$O$4,P63&lt;='Kargo Fiyatları'!$M$5,'Kargo Fiyatları'!$O$5,P63&gt;='Kargo Fiyatları'!$M$6,VLOOKUP(J63,'Kargo Fiyatları'!A:K,7,0)*1.2)</f>
        <v>91.751999999999995</v>
      </c>
      <c r="V63" s="75">
        <v>8.39</v>
      </c>
      <c r="W63" s="75">
        <f t="shared" si="17"/>
        <v>129.48149999999998</v>
      </c>
      <c r="X63" s="81">
        <f t="shared" si="18"/>
        <v>35.046083333333343</v>
      </c>
      <c r="Y63" s="82">
        <f t="shared" si="19"/>
        <v>5.8325000000000005</v>
      </c>
      <c r="Z63" s="131">
        <v>0.04</v>
      </c>
      <c r="AA63" s="132">
        <f t="shared" si="20"/>
        <v>27.995999999999999</v>
      </c>
      <c r="AB63" s="134">
        <v>0.04</v>
      </c>
      <c r="AC63" s="135">
        <f t="shared" si="21"/>
        <v>27.995999999999999</v>
      </c>
    </row>
    <row r="64" spans="1:29" x14ac:dyDescent="0.3">
      <c r="A64" s="109" t="s">
        <v>587</v>
      </c>
      <c r="B64" s="109" t="s">
        <v>207</v>
      </c>
      <c r="C64" s="73" t="s">
        <v>420</v>
      </c>
      <c r="D64" s="187" t="s">
        <v>690</v>
      </c>
      <c r="E64" s="87"/>
      <c r="F64" s="87"/>
      <c r="G64" s="87"/>
      <c r="H64" s="74">
        <f t="shared" ref="H64:H95" si="52">(E64*F64*G64)/3000</f>
        <v>0</v>
      </c>
      <c r="I64" s="73" t="s">
        <v>419</v>
      </c>
      <c r="J64" s="73">
        <v>1</v>
      </c>
      <c r="K64" s="75">
        <f>VLOOKUP(B64,'FIYAT DATA'!A:C,3,)</f>
        <v>36</v>
      </c>
      <c r="L64" s="75">
        <f t="shared" ref="L64:L95" si="53">K64/1.2</f>
        <v>30</v>
      </c>
      <c r="M64" s="75">
        <v>5</v>
      </c>
      <c r="N64" s="75">
        <v>2</v>
      </c>
      <c r="O64" s="75">
        <f t="shared" ref="O64:O95" si="54">(L64*1.2)+M64+N64</f>
        <v>43</v>
      </c>
      <c r="P64" s="150">
        <v>219.9</v>
      </c>
      <c r="Q64" s="147" cm="1">
        <f t="array" ref="Q64">_xlfn.IFS(I64=VLOOKUP(I64,Sistem!$L$1:$M$21,1,0),VLOOKUP(I64,Sistem!$L$1:$M$21,2,0))</f>
        <v>0.16500000000000001</v>
      </c>
      <c r="R64" s="141">
        <f t="shared" si="14"/>
        <v>39.094249999999995</v>
      </c>
      <c r="S64" s="78">
        <f t="shared" si="15"/>
        <v>0.17778194633924507</v>
      </c>
      <c r="T64" s="79">
        <f t="shared" si="16"/>
        <v>0.90916860465116267</v>
      </c>
      <c r="U64" s="80" cm="1">
        <f t="array" ref="U64">_xlfn.IFS(P64&lt;='Kargo Fiyatları'!$M$4,'Kargo Fiyatları'!$O$4,P64&lt;='Kargo Fiyatları'!$M$5,'Kargo Fiyatları'!$O$5,P64&gt;='Kargo Fiyatları'!$M$6,VLOOKUP(J64,'Kargo Fiyatları'!A:K,7,0)*1.2)</f>
        <v>62.003999999999998</v>
      </c>
      <c r="V64" s="75">
        <v>8.39</v>
      </c>
      <c r="W64" s="75">
        <f t="shared" si="17"/>
        <v>36.283500000000004</v>
      </c>
      <c r="X64" s="81">
        <f t="shared" si="18"/>
        <v>11.703750000000014</v>
      </c>
      <c r="Y64" s="82">
        <f t="shared" si="19"/>
        <v>1.8325</v>
      </c>
      <c r="Z64" s="131">
        <v>0.04</v>
      </c>
      <c r="AA64" s="132">
        <f t="shared" si="20"/>
        <v>8.7960000000000012</v>
      </c>
      <c r="AB64" s="134">
        <v>0.04</v>
      </c>
      <c r="AC64" s="135">
        <f t="shared" si="21"/>
        <v>8.7960000000000012</v>
      </c>
    </row>
    <row r="65" spans="1:29" x14ac:dyDescent="0.3">
      <c r="A65" s="109" t="s">
        <v>588</v>
      </c>
      <c r="B65" s="109" t="s">
        <v>208</v>
      </c>
      <c r="C65" s="73" t="s">
        <v>420</v>
      </c>
      <c r="D65" s="187" t="s">
        <v>691</v>
      </c>
      <c r="E65" s="87"/>
      <c r="F65" s="87"/>
      <c r="G65" s="87"/>
      <c r="H65" s="74">
        <f t="shared" si="52"/>
        <v>0</v>
      </c>
      <c r="I65" s="73" t="s">
        <v>419</v>
      </c>
      <c r="J65" s="73">
        <v>1</v>
      </c>
      <c r="K65" s="75">
        <f>VLOOKUP(B65,'FIYAT DATA'!A:C,3,)</f>
        <v>36</v>
      </c>
      <c r="L65" s="75">
        <f t="shared" si="53"/>
        <v>30</v>
      </c>
      <c r="M65" s="75">
        <v>5</v>
      </c>
      <c r="N65" s="75">
        <v>2</v>
      </c>
      <c r="O65" s="75">
        <f t="shared" si="54"/>
        <v>43</v>
      </c>
      <c r="P65" s="150">
        <v>219.9</v>
      </c>
      <c r="Q65" s="147" cm="1">
        <f t="array" ref="Q65">_xlfn.IFS(I65=VLOOKUP(I65,Sistem!$L$1:$M$21,1,0),VLOOKUP(I65,Sistem!$L$1:$M$21,2,0))</f>
        <v>0.16500000000000001</v>
      </c>
      <c r="R65" s="141">
        <f t="shared" si="14"/>
        <v>39.094249999999995</v>
      </c>
      <c r="S65" s="78">
        <f t="shared" si="15"/>
        <v>0.17778194633924507</v>
      </c>
      <c r="T65" s="79">
        <f t="shared" si="16"/>
        <v>0.90916860465116267</v>
      </c>
      <c r="U65" s="80" cm="1">
        <f t="array" ref="U65">_xlfn.IFS(P65&lt;='Kargo Fiyatları'!$M$4,'Kargo Fiyatları'!$O$4,P65&lt;='Kargo Fiyatları'!$M$5,'Kargo Fiyatları'!$O$5,P65&gt;='Kargo Fiyatları'!$M$6,VLOOKUP(J65,'Kargo Fiyatları'!A:K,7,0)*1.2)</f>
        <v>62.003999999999998</v>
      </c>
      <c r="V65" s="75">
        <v>8.39</v>
      </c>
      <c r="W65" s="75">
        <f t="shared" si="17"/>
        <v>36.283500000000004</v>
      </c>
      <c r="X65" s="81">
        <f t="shared" si="18"/>
        <v>11.703750000000014</v>
      </c>
      <c r="Y65" s="82">
        <f t="shared" si="19"/>
        <v>1.8325</v>
      </c>
      <c r="Z65" s="131">
        <v>0.04</v>
      </c>
      <c r="AA65" s="132">
        <f t="shared" si="20"/>
        <v>8.7960000000000012</v>
      </c>
      <c r="AB65" s="134">
        <v>0.04</v>
      </c>
      <c r="AC65" s="135">
        <f t="shared" si="21"/>
        <v>8.7960000000000012</v>
      </c>
    </row>
    <row r="66" spans="1:29" x14ac:dyDescent="0.3">
      <c r="A66" s="109" t="s">
        <v>589</v>
      </c>
      <c r="B66" s="109" t="s">
        <v>225</v>
      </c>
      <c r="C66" s="73" t="s">
        <v>420</v>
      </c>
      <c r="D66" s="187" t="s">
        <v>692</v>
      </c>
      <c r="E66" s="87"/>
      <c r="F66" s="87"/>
      <c r="G66" s="87"/>
      <c r="H66" s="74">
        <f t="shared" si="52"/>
        <v>0</v>
      </c>
      <c r="I66" s="73" t="s">
        <v>419</v>
      </c>
      <c r="J66" s="73">
        <v>1</v>
      </c>
      <c r="K66" s="75">
        <f>VLOOKUP(B66,'FIYAT DATA'!A:C,3,)</f>
        <v>36</v>
      </c>
      <c r="L66" s="75">
        <f t="shared" si="53"/>
        <v>30</v>
      </c>
      <c r="M66" s="75">
        <v>5</v>
      </c>
      <c r="N66" s="75">
        <v>2</v>
      </c>
      <c r="O66" s="75">
        <f t="shared" si="54"/>
        <v>43</v>
      </c>
      <c r="P66" s="150">
        <v>219.9</v>
      </c>
      <c r="Q66" s="147" cm="1">
        <f t="array" ref="Q66">_xlfn.IFS(I66=VLOOKUP(I66,Sistem!$L$1:$M$21,1,0),VLOOKUP(I66,Sistem!$L$1:$M$21,2,0))</f>
        <v>0.16500000000000001</v>
      </c>
      <c r="R66" s="141">
        <f t="shared" si="14"/>
        <v>39.094249999999995</v>
      </c>
      <c r="S66" s="78">
        <f t="shared" si="15"/>
        <v>0.17778194633924507</v>
      </c>
      <c r="T66" s="79">
        <f t="shared" si="16"/>
        <v>0.90916860465116267</v>
      </c>
      <c r="U66" s="80" cm="1">
        <f t="array" ref="U66">_xlfn.IFS(P66&lt;='Kargo Fiyatları'!$M$4,'Kargo Fiyatları'!$O$4,P66&lt;='Kargo Fiyatları'!$M$5,'Kargo Fiyatları'!$O$5,P66&gt;='Kargo Fiyatları'!$M$6,VLOOKUP(J66,'Kargo Fiyatları'!A:K,7,0)*1.2)</f>
        <v>62.003999999999998</v>
      </c>
      <c r="V66" s="75">
        <v>8.39</v>
      </c>
      <c r="W66" s="75">
        <f t="shared" si="17"/>
        <v>36.283500000000004</v>
      </c>
      <c r="X66" s="81">
        <f t="shared" si="18"/>
        <v>11.703750000000014</v>
      </c>
      <c r="Y66" s="82">
        <f t="shared" si="19"/>
        <v>1.8325</v>
      </c>
      <c r="Z66" s="131">
        <v>0.04</v>
      </c>
      <c r="AA66" s="132">
        <f t="shared" si="20"/>
        <v>8.7960000000000012</v>
      </c>
      <c r="AB66" s="134">
        <v>0.04</v>
      </c>
      <c r="AC66" s="135">
        <f t="shared" si="21"/>
        <v>8.7960000000000012</v>
      </c>
    </row>
    <row r="67" spans="1:29" x14ac:dyDescent="0.3">
      <c r="A67" s="109" t="s">
        <v>590</v>
      </c>
      <c r="B67" s="109" t="s">
        <v>247</v>
      </c>
      <c r="C67" s="73" t="s">
        <v>297</v>
      </c>
      <c r="D67" s="87" t="s">
        <v>693</v>
      </c>
      <c r="H67" s="74">
        <f t="shared" si="52"/>
        <v>0</v>
      </c>
      <c r="I67" s="73" t="s">
        <v>243</v>
      </c>
      <c r="J67" s="73">
        <v>1</v>
      </c>
      <c r="K67" s="75">
        <f>VLOOKUP(B67,'FIYAT DATA'!A:C,3,)</f>
        <v>36</v>
      </c>
      <c r="L67" s="75">
        <f t="shared" si="53"/>
        <v>30</v>
      </c>
      <c r="M67" s="75">
        <v>3</v>
      </c>
      <c r="N67" s="75">
        <v>2</v>
      </c>
      <c r="O67" s="75">
        <f t="shared" si="54"/>
        <v>41</v>
      </c>
      <c r="P67" s="150">
        <v>209.9</v>
      </c>
      <c r="Q67" s="147" cm="1">
        <f t="array" ref="Q67">_xlfn.IFS(I67=VLOOKUP(I67,Sistem!$L$1:$M$21,1,0),VLOOKUP(I67,Sistem!$L$1:$M$21,2,0))</f>
        <v>0.16900000000000001</v>
      </c>
      <c r="R67" s="141">
        <f t="shared" si="14"/>
        <v>38.184250000000013</v>
      </c>
      <c r="S67" s="78">
        <f t="shared" si="15"/>
        <v>0.18191638875655081</v>
      </c>
      <c r="T67" s="79">
        <f t="shared" si="16"/>
        <v>0.93132317073170767</v>
      </c>
      <c r="U67" s="80" cm="1">
        <f t="array" ref="U67">_xlfn.IFS(P67&lt;='Kargo Fiyatları'!$M$4,'Kargo Fiyatları'!$O$4,P67&lt;='Kargo Fiyatları'!$M$5,'Kargo Fiyatları'!$O$5,P67&gt;='Kargo Fiyatları'!$M$6,VLOOKUP(J67,'Kargo Fiyatları'!A:K,7,0)*1.2)</f>
        <v>62.003999999999998</v>
      </c>
      <c r="V67" s="75">
        <v>8.39</v>
      </c>
      <c r="W67" s="75">
        <f t="shared" si="17"/>
        <v>35.473100000000002</v>
      </c>
      <c r="X67" s="81">
        <f t="shared" si="18"/>
        <v>10.505483333333331</v>
      </c>
      <c r="Y67" s="82">
        <f t="shared" si="19"/>
        <v>1.749166666666667</v>
      </c>
      <c r="Z67" s="131">
        <v>0.02</v>
      </c>
      <c r="AA67" s="132">
        <f t="shared" si="20"/>
        <v>4.1980000000000004</v>
      </c>
      <c r="AB67" s="134">
        <v>0.04</v>
      </c>
      <c r="AC67" s="135">
        <f t="shared" si="21"/>
        <v>8.3960000000000008</v>
      </c>
    </row>
    <row r="68" spans="1:29" x14ac:dyDescent="0.3">
      <c r="A68" s="109" t="s">
        <v>591</v>
      </c>
      <c r="B68" s="109" t="s">
        <v>248</v>
      </c>
      <c r="C68" s="73" t="s">
        <v>297</v>
      </c>
      <c r="D68" s="87" t="s">
        <v>694</v>
      </c>
      <c r="H68" s="74">
        <f t="shared" si="52"/>
        <v>0</v>
      </c>
      <c r="I68" s="73" t="s">
        <v>243</v>
      </c>
      <c r="J68" s="73">
        <v>1</v>
      </c>
      <c r="K68" s="75">
        <f>VLOOKUP(B68,'FIYAT DATA'!A:C,3,)</f>
        <v>36</v>
      </c>
      <c r="L68" s="75">
        <f t="shared" si="53"/>
        <v>30</v>
      </c>
      <c r="M68" s="75">
        <v>3</v>
      </c>
      <c r="N68" s="75">
        <v>2</v>
      </c>
      <c r="O68" s="75">
        <f t="shared" si="54"/>
        <v>41</v>
      </c>
      <c r="P68" s="150">
        <v>209.9</v>
      </c>
      <c r="Q68" s="147" cm="1">
        <f t="array" ref="Q68">_xlfn.IFS(I68=VLOOKUP(I68,Sistem!$L$1:$M$21,1,0),VLOOKUP(I68,Sistem!$L$1:$M$21,2,0))</f>
        <v>0.16900000000000001</v>
      </c>
      <c r="R68" s="141">
        <f t="shared" si="14"/>
        <v>38.184250000000013</v>
      </c>
      <c r="S68" s="78">
        <f t="shared" si="15"/>
        <v>0.18191638875655081</v>
      </c>
      <c r="T68" s="79">
        <f t="shared" si="16"/>
        <v>0.93132317073170767</v>
      </c>
      <c r="U68" s="80" cm="1">
        <f t="array" ref="U68">_xlfn.IFS(P68&lt;='Kargo Fiyatları'!$M$4,'Kargo Fiyatları'!$O$4,P68&lt;='Kargo Fiyatları'!$M$5,'Kargo Fiyatları'!$O$5,P68&gt;='Kargo Fiyatları'!$M$6,VLOOKUP(J68,'Kargo Fiyatları'!A:K,7,0)*1.2)</f>
        <v>62.003999999999998</v>
      </c>
      <c r="V68" s="75">
        <v>8.39</v>
      </c>
      <c r="W68" s="75">
        <f t="shared" si="17"/>
        <v>35.473100000000002</v>
      </c>
      <c r="X68" s="81">
        <f t="shared" si="18"/>
        <v>10.505483333333331</v>
      </c>
      <c r="Y68" s="82">
        <f t="shared" si="19"/>
        <v>1.749166666666667</v>
      </c>
      <c r="Z68" s="131">
        <v>0.02</v>
      </c>
      <c r="AA68" s="132">
        <f t="shared" si="20"/>
        <v>4.1980000000000004</v>
      </c>
      <c r="AB68" s="134">
        <v>0.04</v>
      </c>
      <c r="AC68" s="135">
        <f t="shared" si="21"/>
        <v>8.3960000000000008</v>
      </c>
    </row>
    <row r="69" spans="1:29" x14ac:dyDescent="0.3">
      <c r="A69" s="109" t="s">
        <v>592</v>
      </c>
      <c r="B69" s="109" t="s">
        <v>249</v>
      </c>
      <c r="C69" s="73" t="s">
        <v>297</v>
      </c>
      <c r="D69" s="87" t="s">
        <v>695</v>
      </c>
      <c r="H69" s="74">
        <f t="shared" si="52"/>
        <v>0</v>
      </c>
      <c r="I69" s="73" t="s">
        <v>243</v>
      </c>
      <c r="J69" s="73">
        <v>1</v>
      </c>
      <c r="K69" s="75">
        <f>VLOOKUP(B69,'FIYAT DATA'!A:C,3,)</f>
        <v>36</v>
      </c>
      <c r="L69" s="75">
        <f t="shared" si="53"/>
        <v>30</v>
      </c>
      <c r="M69" s="75">
        <v>3</v>
      </c>
      <c r="N69" s="75">
        <v>2</v>
      </c>
      <c r="O69" s="75">
        <f t="shared" si="54"/>
        <v>41</v>
      </c>
      <c r="P69" s="150">
        <v>209.9</v>
      </c>
      <c r="Q69" s="147" cm="1">
        <f t="array" ref="Q69">_xlfn.IFS(I69=VLOOKUP(I69,Sistem!$L$1:$M$21,1,0),VLOOKUP(I69,Sistem!$L$1:$M$21,2,0))</f>
        <v>0.16900000000000001</v>
      </c>
      <c r="R69" s="141">
        <f t="shared" ref="R69:R100" si="55">P69-O69-U69-V69-W69-X69-Y69-AA69-AC69</f>
        <v>38.184250000000013</v>
      </c>
      <c r="S69" s="78">
        <f t="shared" ref="S69:S100" si="56">R69/P69</f>
        <v>0.18191638875655081</v>
      </c>
      <c r="T69" s="79">
        <f t="shared" ref="T69:T100" si="57">R69/O69</f>
        <v>0.93132317073170767</v>
      </c>
      <c r="U69" s="80" cm="1">
        <f t="array" ref="U69">_xlfn.IFS(P69&lt;='Kargo Fiyatları'!$M$4,'Kargo Fiyatları'!$O$4,P69&lt;='Kargo Fiyatları'!$M$5,'Kargo Fiyatları'!$O$5,P69&gt;='Kargo Fiyatları'!$M$6,VLOOKUP(J69,'Kargo Fiyatları'!A:K,7,0)*1.2)</f>
        <v>62.003999999999998</v>
      </c>
      <c r="V69" s="75">
        <v>8.39</v>
      </c>
      <c r="W69" s="75">
        <f t="shared" ref="W69:W100" si="58">P69*Q69</f>
        <v>35.473100000000002</v>
      </c>
      <c r="X69" s="81">
        <f t="shared" ref="X69:X100" si="59">(P69-(P69/1.2))-((O69+U69+V69+W69)-((O69+U69+V69+W69)/1.2))</f>
        <v>10.505483333333331</v>
      </c>
      <c r="Y69" s="82">
        <f t="shared" ref="Y69:Y100" si="60">(P69/1.2)*0.01</f>
        <v>1.749166666666667</v>
      </c>
      <c r="Z69" s="131">
        <v>0.02</v>
      </c>
      <c r="AA69" s="132">
        <f t="shared" ref="AA69:AA100" si="61">P69*Z69</f>
        <v>4.1980000000000004</v>
      </c>
      <c r="AB69" s="134">
        <v>0.04</v>
      </c>
      <c r="AC69" s="135">
        <f t="shared" ref="AC69:AC100" si="62">P69*AB69</f>
        <v>8.3960000000000008</v>
      </c>
    </row>
    <row r="70" spans="1:29" x14ac:dyDescent="0.3">
      <c r="A70" s="109" t="s">
        <v>593</v>
      </c>
      <c r="B70" s="109" t="s">
        <v>250</v>
      </c>
      <c r="C70" s="73" t="s">
        <v>297</v>
      </c>
      <c r="D70" s="87" t="s">
        <v>696</v>
      </c>
      <c r="H70" s="74">
        <f t="shared" si="52"/>
        <v>0</v>
      </c>
      <c r="I70" s="73" t="s">
        <v>243</v>
      </c>
      <c r="J70" s="73">
        <v>1</v>
      </c>
      <c r="K70" s="75">
        <f>VLOOKUP(B70,'FIYAT DATA'!A:C,3,)</f>
        <v>36</v>
      </c>
      <c r="L70" s="75">
        <f t="shared" si="53"/>
        <v>30</v>
      </c>
      <c r="M70" s="75">
        <v>3</v>
      </c>
      <c r="N70" s="75">
        <v>2</v>
      </c>
      <c r="O70" s="75">
        <f t="shared" si="54"/>
        <v>41</v>
      </c>
      <c r="P70" s="150">
        <v>209.9</v>
      </c>
      <c r="Q70" s="147" cm="1">
        <f t="array" ref="Q70">_xlfn.IFS(I70=VLOOKUP(I70,Sistem!$L$1:$M$21,1,0),VLOOKUP(I70,Sistem!$L$1:$M$21,2,0))</f>
        <v>0.16900000000000001</v>
      </c>
      <c r="R70" s="141">
        <f t="shared" si="55"/>
        <v>38.184250000000013</v>
      </c>
      <c r="S70" s="78">
        <f t="shared" si="56"/>
        <v>0.18191638875655081</v>
      </c>
      <c r="T70" s="79">
        <f t="shared" si="57"/>
        <v>0.93132317073170767</v>
      </c>
      <c r="U70" s="80" cm="1">
        <f t="array" ref="U70">_xlfn.IFS(P70&lt;='Kargo Fiyatları'!$M$4,'Kargo Fiyatları'!$O$4,P70&lt;='Kargo Fiyatları'!$M$5,'Kargo Fiyatları'!$O$5,P70&gt;='Kargo Fiyatları'!$M$6,VLOOKUP(J70,'Kargo Fiyatları'!A:K,7,0)*1.2)</f>
        <v>62.003999999999998</v>
      </c>
      <c r="V70" s="75">
        <v>8.39</v>
      </c>
      <c r="W70" s="75">
        <f t="shared" si="58"/>
        <v>35.473100000000002</v>
      </c>
      <c r="X70" s="81">
        <f t="shared" si="59"/>
        <v>10.505483333333331</v>
      </c>
      <c r="Y70" s="82">
        <f t="shared" si="60"/>
        <v>1.749166666666667</v>
      </c>
      <c r="Z70" s="131">
        <v>0.02</v>
      </c>
      <c r="AA70" s="132">
        <f t="shared" si="61"/>
        <v>4.1980000000000004</v>
      </c>
      <c r="AB70" s="134">
        <v>0.04</v>
      </c>
      <c r="AC70" s="135">
        <f t="shared" si="62"/>
        <v>8.3960000000000008</v>
      </c>
    </row>
    <row r="71" spans="1:29" x14ac:dyDescent="0.3">
      <c r="A71" s="109" t="s">
        <v>594</v>
      </c>
      <c r="B71" s="109" t="s">
        <v>251</v>
      </c>
      <c r="C71" s="73" t="s">
        <v>297</v>
      </c>
      <c r="D71" s="87" t="s">
        <v>697</v>
      </c>
      <c r="H71" s="74">
        <f t="shared" si="52"/>
        <v>0</v>
      </c>
      <c r="I71" s="73" t="s">
        <v>243</v>
      </c>
      <c r="J71" s="73">
        <v>1</v>
      </c>
      <c r="K71" s="75">
        <f>VLOOKUP(B71,'FIYAT DATA'!A:C,3,)</f>
        <v>36</v>
      </c>
      <c r="L71" s="75">
        <f t="shared" si="53"/>
        <v>30</v>
      </c>
      <c r="M71" s="75">
        <v>3</v>
      </c>
      <c r="N71" s="75">
        <v>2</v>
      </c>
      <c r="O71" s="75">
        <f t="shared" si="54"/>
        <v>41</v>
      </c>
      <c r="P71" s="150">
        <v>209.9</v>
      </c>
      <c r="Q71" s="147" cm="1">
        <f t="array" ref="Q71">_xlfn.IFS(I71=VLOOKUP(I71,Sistem!$L$1:$M$21,1,0),VLOOKUP(I71,Sistem!$L$1:$M$21,2,0))</f>
        <v>0.16900000000000001</v>
      </c>
      <c r="R71" s="141">
        <f t="shared" si="55"/>
        <v>38.184250000000013</v>
      </c>
      <c r="S71" s="78">
        <f t="shared" si="56"/>
        <v>0.18191638875655081</v>
      </c>
      <c r="T71" s="79">
        <f t="shared" si="57"/>
        <v>0.93132317073170767</v>
      </c>
      <c r="U71" s="80" cm="1">
        <f t="array" ref="U71">_xlfn.IFS(P71&lt;='Kargo Fiyatları'!$M$4,'Kargo Fiyatları'!$O$4,P71&lt;='Kargo Fiyatları'!$M$5,'Kargo Fiyatları'!$O$5,P71&gt;='Kargo Fiyatları'!$M$6,VLOOKUP(J71,'Kargo Fiyatları'!A:K,7,0)*1.2)</f>
        <v>62.003999999999998</v>
      </c>
      <c r="V71" s="75">
        <v>8.39</v>
      </c>
      <c r="W71" s="75">
        <f t="shared" si="58"/>
        <v>35.473100000000002</v>
      </c>
      <c r="X71" s="81">
        <f t="shared" si="59"/>
        <v>10.505483333333331</v>
      </c>
      <c r="Y71" s="82">
        <f t="shared" si="60"/>
        <v>1.749166666666667</v>
      </c>
      <c r="Z71" s="131">
        <v>0.02</v>
      </c>
      <c r="AA71" s="132">
        <f t="shared" si="61"/>
        <v>4.1980000000000004</v>
      </c>
      <c r="AB71" s="134">
        <v>0.04</v>
      </c>
      <c r="AC71" s="135">
        <f t="shared" si="62"/>
        <v>8.3960000000000008</v>
      </c>
    </row>
    <row r="72" spans="1:29" x14ac:dyDescent="0.3">
      <c r="A72" s="109" t="s">
        <v>595</v>
      </c>
      <c r="B72" s="109" t="s">
        <v>252</v>
      </c>
      <c r="C72" s="73" t="s">
        <v>297</v>
      </c>
      <c r="D72" s="87" t="s">
        <v>698</v>
      </c>
      <c r="H72" s="74">
        <f t="shared" si="52"/>
        <v>0</v>
      </c>
      <c r="I72" s="73" t="s">
        <v>243</v>
      </c>
      <c r="J72" s="73">
        <v>1</v>
      </c>
      <c r="K72" s="75">
        <f>VLOOKUP(B72,'FIYAT DATA'!A:C,3,)</f>
        <v>36</v>
      </c>
      <c r="L72" s="75">
        <f t="shared" si="53"/>
        <v>30</v>
      </c>
      <c r="M72" s="75">
        <v>3</v>
      </c>
      <c r="N72" s="75">
        <v>2</v>
      </c>
      <c r="O72" s="75">
        <f t="shared" si="54"/>
        <v>41</v>
      </c>
      <c r="P72" s="150">
        <v>209.9</v>
      </c>
      <c r="Q72" s="147" cm="1">
        <f t="array" ref="Q72">_xlfn.IFS(I72=VLOOKUP(I72,Sistem!$L$1:$M$21,1,0),VLOOKUP(I72,Sistem!$L$1:$M$21,2,0))</f>
        <v>0.16900000000000001</v>
      </c>
      <c r="R72" s="141">
        <f t="shared" si="55"/>
        <v>38.184250000000013</v>
      </c>
      <c r="S72" s="78">
        <f t="shared" si="56"/>
        <v>0.18191638875655081</v>
      </c>
      <c r="T72" s="79">
        <f t="shared" si="57"/>
        <v>0.93132317073170767</v>
      </c>
      <c r="U72" s="80" cm="1">
        <f t="array" ref="U72">_xlfn.IFS(P72&lt;='Kargo Fiyatları'!$M$4,'Kargo Fiyatları'!$O$4,P72&lt;='Kargo Fiyatları'!$M$5,'Kargo Fiyatları'!$O$5,P72&gt;='Kargo Fiyatları'!$M$6,VLOOKUP(J72,'Kargo Fiyatları'!A:K,7,0)*1.2)</f>
        <v>62.003999999999998</v>
      </c>
      <c r="V72" s="75">
        <v>8.39</v>
      </c>
      <c r="W72" s="75">
        <f t="shared" si="58"/>
        <v>35.473100000000002</v>
      </c>
      <c r="X72" s="81">
        <f t="shared" si="59"/>
        <v>10.505483333333331</v>
      </c>
      <c r="Y72" s="82">
        <f t="shared" si="60"/>
        <v>1.749166666666667</v>
      </c>
      <c r="Z72" s="131">
        <v>0.02</v>
      </c>
      <c r="AA72" s="132">
        <f t="shared" si="61"/>
        <v>4.1980000000000004</v>
      </c>
      <c r="AB72" s="134">
        <v>0.04</v>
      </c>
      <c r="AC72" s="135">
        <f t="shared" si="62"/>
        <v>8.3960000000000008</v>
      </c>
    </row>
    <row r="73" spans="1:29" x14ac:dyDescent="0.3">
      <c r="A73" s="109" t="s">
        <v>596</v>
      </c>
      <c r="B73" s="109" t="s">
        <v>253</v>
      </c>
      <c r="C73" s="73" t="s">
        <v>298</v>
      </c>
      <c r="D73" s="87" t="s">
        <v>699</v>
      </c>
      <c r="H73" s="74">
        <f t="shared" si="52"/>
        <v>0</v>
      </c>
      <c r="I73" s="73" t="s">
        <v>243</v>
      </c>
      <c r="J73" s="73">
        <v>1</v>
      </c>
      <c r="K73" s="75">
        <f>VLOOKUP(B73,'FIYAT DATA'!A:C,3,)</f>
        <v>54</v>
      </c>
      <c r="L73" s="75">
        <f t="shared" si="53"/>
        <v>45</v>
      </c>
      <c r="M73" s="75">
        <v>3</v>
      </c>
      <c r="N73" s="75">
        <v>2</v>
      </c>
      <c r="O73" s="75">
        <f t="shared" si="54"/>
        <v>59</v>
      </c>
      <c r="P73" s="150">
        <v>239.9</v>
      </c>
      <c r="Q73" s="147" cm="1">
        <f t="array" ref="Q73">_xlfn.IFS(I73=VLOOKUP(I73,Sistem!$L$1:$M$21,1,0),VLOOKUP(I73,Sistem!$L$1:$M$21,2,0))</f>
        <v>0.16900000000000001</v>
      </c>
      <c r="R73" s="141">
        <f t="shared" si="55"/>
        <v>41.909250000000014</v>
      </c>
      <c r="S73" s="78">
        <f t="shared" si="56"/>
        <v>0.17469466444351819</v>
      </c>
      <c r="T73" s="79">
        <f t="shared" si="57"/>
        <v>0.71032627118644087</v>
      </c>
      <c r="U73" s="80" cm="1">
        <f t="array" ref="U73">_xlfn.IFS(P73&lt;='Kargo Fiyatları'!$M$4,'Kargo Fiyatları'!$O$4,P73&lt;='Kargo Fiyatları'!$M$5,'Kargo Fiyatları'!$O$5,P73&gt;='Kargo Fiyatları'!$M$6,VLOOKUP(J73,'Kargo Fiyatları'!A:K,7,0)*1.2)</f>
        <v>62.003999999999998</v>
      </c>
      <c r="V73" s="75">
        <v>8.39</v>
      </c>
      <c r="W73" s="75">
        <f t="shared" si="58"/>
        <v>40.543100000000003</v>
      </c>
      <c r="X73" s="81">
        <f t="shared" si="59"/>
        <v>11.660483333333332</v>
      </c>
      <c r="Y73" s="82">
        <f t="shared" si="60"/>
        <v>1.999166666666667</v>
      </c>
      <c r="Z73" s="131">
        <v>0.02</v>
      </c>
      <c r="AA73" s="132">
        <f t="shared" si="61"/>
        <v>4.798</v>
      </c>
      <c r="AB73" s="134">
        <v>0.04</v>
      </c>
      <c r="AC73" s="135">
        <f t="shared" si="62"/>
        <v>9.5960000000000001</v>
      </c>
    </row>
    <row r="74" spans="1:29" x14ac:dyDescent="0.3">
      <c r="A74" s="109" t="s">
        <v>597</v>
      </c>
      <c r="B74" s="109" t="s">
        <v>254</v>
      </c>
      <c r="C74" s="73" t="s">
        <v>298</v>
      </c>
      <c r="D74" s="87" t="s">
        <v>700</v>
      </c>
      <c r="H74" s="74">
        <f t="shared" si="52"/>
        <v>0</v>
      </c>
      <c r="I74" s="73" t="s">
        <v>243</v>
      </c>
      <c r="J74" s="73">
        <v>1</v>
      </c>
      <c r="K74" s="75">
        <f>VLOOKUP(B74,'FIYAT DATA'!A:C,3,)</f>
        <v>54</v>
      </c>
      <c r="L74" s="75">
        <f t="shared" si="53"/>
        <v>45</v>
      </c>
      <c r="M74" s="75">
        <v>3</v>
      </c>
      <c r="N74" s="75">
        <v>2</v>
      </c>
      <c r="O74" s="75">
        <f t="shared" si="54"/>
        <v>59</v>
      </c>
      <c r="P74" s="150">
        <v>239.9</v>
      </c>
      <c r="Q74" s="147" cm="1">
        <f t="array" ref="Q74">_xlfn.IFS(I74=VLOOKUP(I74,Sistem!$L$1:$M$21,1,0),VLOOKUP(I74,Sistem!$L$1:$M$21,2,0))</f>
        <v>0.16900000000000001</v>
      </c>
      <c r="R74" s="141">
        <f t="shared" si="55"/>
        <v>41.909250000000014</v>
      </c>
      <c r="S74" s="78">
        <f t="shared" si="56"/>
        <v>0.17469466444351819</v>
      </c>
      <c r="T74" s="79">
        <f t="shared" si="57"/>
        <v>0.71032627118644087</v>
      </c>
      <c r="U74" s="80" cm="1">
        <f t="array" ref="U74">_xlfn.IFS(P74&lt;='Kargo Fiyatları'!$M$4,'Kargo Fiyatları'!$O$4,P74&lt;='Kargo Fiyatları'!$M$5,'Kargo Fiyatları'!$O$5,P74&gt;='Kargo Fiyatları'!$M$6,VLOOKUP(J74,'Kargo Fiyatları'!A:K,7,0)*1.2)</f>
        <v>62.003999999999998</v>
      </c>
      <c r="V74" s="75">
        <v>8.39</v>
      </c>
      <c r="W74" s="75">
        <f t="shared" si="58"/>
        <v>40.543100000000003</v>
      </c>
      <c r="X74" s="81">
        <f t="shared" si="59"/>
        <v>11.660483333333332</v>
      </c>
      <c r="Y74" s="82">
        <f t="shared" si="60"/>
        <v>1.999166666666667</v>
      </c>
      <c r="Z74" s="131">
        <v>0.02</v>
      </c>
      <c r="AA74" s="132">
        <f t="shared" si="61"/>
        <v>4.798</v>
      </c>
      <c r="AB74" s="134">
        <v>0.04</v>
      </c>
      <c r="AC74" s="135">
        <f t="shared" si="62"/>
        <v>9.5960000000000001</v>
      </c>
    </row>
    <row r="75" spans="1:29" x14ac:dyDescent="0.3">
      <c r="A75" s="109" t="s">
        <v>598</v>
      </c>
      <c r="B75" s="109" t="s">
        <v>255</v>
      </c>
      <c r="C75" s="73" t="s">
        <v>298</v>
      </c>
      <c r="D75" s="87" t="s">
        <v>701</v>
      </c>
      <c r="H75" s="74">
        <f t="shared" si="52"/>
        <v>0</v>
      </c>
      <c r="I75" s="73" t="s">
        <v>243</v>
      </c>
      <c r="J75" s="73">
        <v>1</v>
      </c>
      <c r="K75" s="75">
        <f>VLOOKUP(B75,'FIYAT DATA'!A:C,3,)</f>
        <v>54</v>
      </c>
      <c r="L75" s="75">
        <f t="shared" si="53"/>
        <v>45</v>
      </c>
      <c r="M75" s="75">
        <v>3</v>
      </c>
      <c r="N75" s="75">
        <v>2</v>
      </c>
      <c r="O75" s="75">
        <f t="shared" si="54"/>
        <v>59</v>
      </c>
      <c r="P75" s="150">
        <v>239.9</v>
      </c>
      <c r="Q75" s="147" cm="1">
        <f t="array" ref="Q75">_xlfn.IFS(I75=VLOOKUP(I75,Sistem!$L$1:$M$21,1,0),VLOOKUP(I75,Sistem!$L$1:$M$21,2,0))</f>
        <v>0.16900000000000001</v>
      </c>
      <c r="R75" s="141">
        <f t="shared" si="55"/>
        <v>41.909250000000014</v>
      </c>
      <c r="S75" s="78">
        <f t="shared" si="56"/>
        <v>0.17469466444351819</v>
      </c>
      <c r="T75" s="79">
        <f t="shared" si="57"/>
        <v>0.71032627118644087</v>
      </c>
      <c r="U75" s="80" cm="1">
        <f t="array" ref="U75">_xlfn.IFS(P75&lt;='Kargo Fiyatları'!$M$4,'Kargo Fiyatları'!$O$4,P75&lt;='Kargo Fiyatları'!$M$5,'Kargo Fiyatları'!$O$5,P75&gt;='Kargo Fiyatları'!$M$6,VLOOKUP(J75,'Kargo Fiyatları'!A:K,7,0)*1.2)</f>
        <v>62.003999999999998</v>
      </c>
      <c r="V75" s="75">
        <v>8.39</v>
      </c>
      <c r="W75" s="75">
        <f t="shared" si="58"/>
        <v>40.543100000000003</v>
      </c>
      <c r="X75" s="81">
        <f t="shared" si="59"/>
        <v>11.660483333333332</v>
      </c>
      <c r="Y75" s="82">
        <f t="shared" si="60"/>
        <v>1.999166666666667</v>
      </c>
      <c r="Z75" s="131">
        <v>0.02</v>
      </c>
      <c r="AA75" s="132">
        <f t="shared" si="61"/>
        <v>4.798</v>
      </c>
      <c r="AB75" s="134">
        <v>0.04</v>
      </c>
      <c r="AC75" s="135">
        <f t="shared" si="62"/>
        <v>9.5960000000000001</v>
      </c>
    </row>
    <row r="76" spans="1:29" x14ac:dyDescent="0.3">
      <c r="A76" s="109" t="s">
        <v>599</v>
      </c>
      <c r="B76" s="109" t="s">
        <v>256</v>
      </c>
      <c r="C76" s="73" t="s">
        <v>298</v>
      </c>
      <c r="D76" s="87" t="s">
        <v>702</v>
      </c>
      <c r="H76" s="74">
        <f t="shared" si="52"/>
        <v>0</v>
      </c>
      <c r="I76" s="73" t="s">
        <v>243</v>
      </c>
      <c r="J76" s="73">
        <v>1</v>
      </c>
      <c r="K76" s="75">
        <f>VLOOKUP(B76,'FIYAT DATA'!A:C,3,)</f>
        <v>54</v>
      </c>
      <c r="L76" s="75">
        <f t="shared" si="53"/>
        <v>45</v>
      </c>
      <c r="M76" s="75">
        <v>3</v>
      </c>
      <c r="N76" s="75">
        <v>2</v>
      </c>
      <c r="O76" s="75">
        <f t="shared" si="54"/>
        <v>59</v>
      </c>
      <c r="P76" s="150">
        <v>239.9</v>
      </c>
      <c r="Q76" s="147" cm="1">
        <f t="array" ref="Q76">_xlfn.IFS(I76=VLOOKUP(I76,Sistem!$L$1:$M$21,1,0),VLOOKUP(I76,Sistem!$L$1:$M$21,2,0))</f>
        <v>0.16900000000000001</v>
      </c>
      <c r="R76" s="141">
        <f t="shared" si="55"/>
        <v>41.909250000000014</v>
      </c>
      <c r="S76" s="78">
        <f t="shared" si="56"/>
        <v>0.17469466444351819</v>
      </c>
      <c r="T76" s="79">
        <f t="shared" si="57"/>
        <v>0.71032627118644087</v>
      </c>
      <c r="U76" s="80" cm="1">
        <f t="array" ref="U76">_xlfn.IFS(P76&lt;='Kargo Fiyatları'!$M$4,'Kargo Fiyatları'!$O$4,P76&lt;='Kargo Fiyatları'!$M$5,'Kargo Fiyatları'!$O$5,P76&gt;='Kargo Fiyatları'!$M$6,VLOOKUP(J76,'Kargo Fiyatları'!A:K,7,0)*1.2)</f>
        <v>62.003999999999998</v>
      </c>
      <c r="V76" s="75">
        <v>8.39</v>
      </c>
      <c r="W76" s="75">
        <f t="shared" si="58"/>
        <v>40.543100000000003</v>
      </c>
      <c r="X76" s="81">
        <f t="shared" si="59"/>
        <v>11.660483333333332</v>
      </c>
      <c r="Y76" s="82">
        <f t="shared" si="60"/>
        <v>1.999166666666667</v>
      </c>
      <c r="Z76" s="131">
        <v>0.02</v>
      </c>
      <c r="AA76" s="132">
        <f t="shared" si="61"/>
        <v>4.798</v>
      </c>
      <c r="AB76" s="134">
        <v>0.04</v>
      </c>
      <c r="AC76" s="135">
        <f t="shared" si="62"/>
        <v>9.5960000000000001</v>
      </c>
    </row>
    <row r="77" spans="1:29" x14ac:dyDescent="0.3">
      <c r="A77" s="109" t="s">
        <v>600</v>
      </c>
      <c r="B77" s="109" t="s">
        <v>257</v>
      </c>
      <c r="C77" s="73" t="s">
        <v>290</v>
      </c>
      <c r="D77" s="188" t="s">
        <v>703</v>
      </c>
      <c r="E77" s="87">
        <v>27</v>
      </c>
      <c r="F77" s="87">
        <v>13.5</v>
      </c>
      <c r="G77" s="87">
        <v>17.5</v>
      </c>
      <c r="H77" s="74">
        <f t="shared" si="52"/>
        <v>2.1262500000000002</v>
      </c>
      <c r="I77" s="73" t="s">
        <v>23</v>
      </c>
      <c r="J77" s="73">
        <v>3</v>
      </c>
      <c r="K77" s="75">
        <f>VLOOKUP(B77,'FIYAT DATA'!A:C,3,)</f>
        <v>80</v>
      </c>
      <c r="L77" s="75">
        <f t="shared" si="53"/>
        <v>66.666666666666671</v>
      </c>
      <c r="M77" s="75">
        <v>6</v>
      </c>
      <c r="N77" s="75">
        <v>2</v>
      </c>
      <c r="O77" s="75">
        <f t="shared" si="54"/>
        <v>88</v>
      </c>
      <c r="P77" s="150">
        <v>369.9</v>
      </c>
      <c r="Q77" s="147" cm="1">
        <f t="array" ref="Q77">_xlfn.IFS(I77=VLOOKUP(I77,Sistem!$L$1:$M$21,1,0),VLOOKUP(I77,Sistem!$L$1:$M$21,2,0))</f>
        <v>0.185</v>
      </c>
      <c r="R77" s="141">
        <f t="shared" si="55"/>
        <v>67.024250000000023</v>
      </c>
      <c r="S77" s="78">
        <f t="shared" si="56"/>
        <v>0.18119559340362268</v>
      </c>
      <c r="T77" s="79">
        <f t="shared" si="57"/>
        <v>0.76163920454545486</v>
      </c>
      <c r="U77" s="80" cm="1">
        <f t="array" ref="U77">_xlfn.IFS(P77&lt;='Kargo Fiyatları'!$M$4,'Kargo Fiyatları'!$O$4,P77&lt;='Kargo Fiyatları'!$M$5,'Kargo Fiyatları'!$O$5,P77&gt;='Kargo Fiyatları'!$M$6,VLOOKUP(J77,'Kargo Fiyatları'!A:K,7,0)*1.2)</f>
        <v>85.44</v>
      </c>
      <c r="V77" s="75">
        <v>8.39</v>
      </c>
      <c r="W77" s="75">
        <f t="shared" si="58"/>
        <v>68.4315</v>
      </c>
      <c r="X77" s="81">
        <f t="shared" si="59"/>
        <v>19.939749999999975</v>
      </c>
      <c r="Y77" s="82">
        <f t="shared" si="60"/>
        <v>3.0825</v>
      </c>
      <c r="Z77" s="131">
        <v>0.04</v>
      </c>
      <c r="AA77" s="132">
        <f t="shared" si="61"/>
        <v>14.795999999999999</v>
      </c>
      <c r="AB77" s="134">
        <v>0.04</v>
      </c>
      <c r="AC77" s="135">
        <f t="shared" si="62"/>
        <v>14.795999999999999</v>
      </c>
    </row>
    <row r="78" spans="1:29" x14ac:dyDescent="0.3">
      <c r="A78" s="109" t="s">
        <v>601</v>
      </c>
      <c r="B78" s="109" t="s">
        <v>258</v>
      </c>
      <c r="C78" s="73" t="s">
        <v>290</v>
      </c>
      <c r="D78" s="188" t="s">
        <v>704</v>
      </c>
      <c r="E78" s="87">
        <v>27</v>
      </c>
      <c r="F78" s="87">
        <v>13.5</v>
      </c>
      <c r="G78" s="87">
        <v>17.5</v>
      </c>
      <c r="H78" s="74">
        <f t="shared" si="52"/>
        <v>2.1262500000000002</v>
      </c>
      <c r="I78" s="73" t="s">
        <v>23</v>
      </c>
      <c r="J78" s="73">
        <v>3</v>
      </c>
      <c r="K78" s="75">
        <f>VLOOKUP(B78,'FIYAT DATA'!A:C,3,)</f>
        <v>80</v>
      </c>
      <c r="L78" s="75">
        <f t="shared" si="53"/>
        <v>66.666666666666671</v>
      </c>
      <c r="M78" s="75">
        <v>6</v>
      </c>
      <c r="N78" s="75">
        <v>2</v>
      </c>
      <c r="O78" s="75">
        <f t="shared" si="54"/>
        <v>88</v>
      </c>
      <c r="P78" s="150">
        <v>369.9</v>
      </c>
      <c r="Q78" s="147" cm="1">
        <f t="array" ref="Q78">_xlfn.IFS(I78=VLOOKUP(I78,Sistem!$L$1:$M$21,1,0),VLOOKUP(I78,Sistem!$L$1:$M$21,2,0))</f>
        <v>0.185</v>
      </c>
      <c r="R78" s="141">
        <f t="shared" si="55"/>
        <v>67.024250000000023</v>
      </c>
      <c r="S78" s="78">
        <f t="shared" si="56"/>
        <v>0.18119559340362268</v>
      </c>
      <c r="T78" s="79">
        <f t="shared" si="57"/>
        <v>0.76163920454545486</v>
      </c>
      <c r="U78" s="80" cm="1">
        <f t="array" ref="U78">_xlfn.IFS(P78&lt;='Kargo Fiyatları'!$M$4,'Kargo Fiyatları'!$O$4,P78&lt;='Kargo Fiyatları'!$M$5,'Kargo Fiyatları'!$O$5,P78&gt;='Kargo Fiyatları'!$M$6,VLOOKUP(J78,'Kargo Fiyatları'!A:K,7,0)*1.2)</f>
        <v>85.44</v>
      </c>
      <c r="V78" s="75">
        <v>8.39</v>
      </c>
      <c r="W78" s="75">
        <f t="shared" si="58"/>
        <v>68.4315</v>
      </c>
      <c r="X78" s="81">
        <f t="shared" si="59"/>
        <v>19.939749999999975</v>
      </c>
      <c r="Y78" s="82">
        <f t="shared" si="60"/>
        <v>3.0825</v>
      </c>
      <c r="Z78" s="131">
        <v>0.04</v>
      </c>
      <c r="AA78" s="132">
        <f t="shared" si="61"/>
        <v>14.795999999999999</v>
      </c>
      <c r="AB78" s="134">
        <v>0.04</v>
      </c>
      <c r="AC78" s="135">
        <f t="shared" si="62"/>
        <v>14.795999999999999</v>
      </c>
    </row>
    <row r="79" spans="1:29" x14ac:dyDescent="0.3">
      <c r="A79" s="109" t="s">
        <v>602</v>
      </c>
      <c r="B79" s="109" t="s">
        <v>259</v>
      </c>
      <c r="C79" s="73" t="s">
        <v>290</v>
      </c>
      <c r="D79" s="188" t="s">
        <v>705</v>
      </c>
      <c r="E79" s="87">
        <v>27</v>
      </c>
      <c r="F79" s="87">
        <v>13.5</v>
      </c>
      <c r="G79" s="87">
        <v>17.5</v>
      </c>
      <c r="H79" s="74">
        <f t="shared" si="52"/>
        <v>2.1262500000000002</v>
      </c>
      <c r="I79" s="73" t="s">
        <v>23</v>
      </c>
      <c r="J79" s="73">
        <v>3</v>
      </c>
      <c r="K79" s="75">
        <f>VLOOKUP(B79,'FIYAT DATA'!A:C,3,)</f>
        <v>80</v>
      </c>
      <c r="L79" s="75">
        <f t="shared" si="53"/>
        <v>66.666666666666671</v>
      </c>
      <c r="M79" s="75">
        <v>6</v>
      </c>
      <c r="N79" s="75">
        <v>2</v>
      </c>
      <c r="O79" s="75">
        <f t="shared" si="54"/>
        <v>88</v>
      </c>
      <c r="P79" s="150">
        <v>369.9</v>
      </c>
      <c r="Q79" s="147" cm="1">
        <f t="array" ref="Q79">_xlfn.IFS(I79=VLOOKUP(I79,Sistem!$L$1:$M$21,1,0),VLOOKUP(I79,Sistem!$L$1:$M$21,2,0))</f>
        <v>0.185</v>
      </c>
      <c r="R79" s="141">
        <f t="shared" si="55"/>
        <v>67.024250000000023</v>
      </c>
      <c r="S79" s="78">
        <f t="shared" si="56"/>
        <v>0.18119559340362268</v>
      </c>
      <c r="T79" s="79">
        <f t="shared" si="57"/>
        <v>0.76163920454545486</v>
      </c>
      <c r="U79" s="80" cm="1">
        <f t="array" ref="U79">_xlfn.IFS(P79&lt;='Kargo Fiyatları'!$M$4,'Kargo Fiyatları'!$O$4,P79&lt;='Kargo Fiyatları'!$M$5,'Kargo Fiyatları'!$O$5,P79&gt;='Kargo Fiyatları'!$M$6,VLOOKUP(J79,'Kargo Fiyatları'!A:K,7,0)*1.2)</f>
        <v>85.44</v>
      </c>
      <c r="V79" s="75">
        <v>8.39</v>
      </c>
      <c r="W79" s="75">
        <f t="shared" si="58"/>
        <v>68.4315</v>
      </c>
      <c r="X79" s="81">
        <f t="shared" si="59"/>
        <v>19.939749999999975</v>
      </c>
      <c r="Y79" s="82">
        <f t="shared" si="60"/>
        <v>3.0825</v>
      </c>
      <c r="Z79" s="131">
        <v>0.04</v>
      </c>
      <c r="AA79" s="132">
        <f t="shared" si="61"/>
        <v>14.795999999999999</v>
      </c>
      <c r="AB79" s="134">
        <v>0.04</v>
      </c>
      <c r="AC79" s="135">
        <f t="shared" si="62"/>
        <v>14.795999999999999</v>
      </c>
    </row>
    <row r="80" spans="1:29" x14ac:dyDescent="0.3">
      <c r="A80" s="109" t="s">
        <v>603</v>
      </c>
      <c r="B80" s="109" t="s">
        <v>260</v>
      </c>
      <c r="C80" s="73" t="s">
        <v>290</v>
      </c>
      <c r="D80" s="188" t="s">
        <v>706</v>
      </c>
      <c r="E80" s="87">
        <v>27</v>
      </c>
      <c r="F80" s="87">
        <v>13.5</v>
      </c>
      <c r="G80" s="87">
        <v>17.5</v>
      </c>
      <c r="H80" s="74">
        <f t="shared" si="52"/>
        <v>2.1262500000000002</v>
      </c>
      <c r="I80" s="73" t="s">
        <v>23</v>
      </c>
      <c r="J80" s="73">
        <v>3</v>
      </c>
      <c r="K80" s="75">
        <f>VLOOKUP(B80,'FIYAT DATA'!A:C,3,)</f>
        <v>80</v>
      </c>
      <c r="L80" s="75">
        <f t="shared" si="53"/>
        <v>66.666666666666671</v>
      </c>
      <c r="M80" s="75">
        <v>6</v>
      </c>
      <c r="N80" s="75">
        <v>2</v>
      </c>
      <c r="O80" s="75">
        <f t="shared" si="54"/>
        <v>88</v>
      </c>
      <c r="P80" s="150">
        <v>369.9</v>
      </c>
      <c r="Q80" s="147" cm="1">
        <f t="array" ref="Q80">_xlfn.IFS(I80=VLOOKUP(I80,Sistem!$L$1:$M$21,1,0),VLOOKUP(I80,Sistem!$L$1:$M$21,2,0))</f>
        <v>0.185</v>
      </c>
      <c r="R80" s="141">
        <f t="shared" si="55"/>
        <v>67.024250000000023</v>
      </c>
      <c r="S80" s="78">
        <f t="shared" si="56"/>
        <v>0.18119559340362268</v>
      </c>
      <c r="T80" s="79">
        <f t="shared" si="57"/>
        <v>0.76163920454545486</v>
      </c>
      <c r="U80" s="80" cm="1">
        <f t="array" ref="U80">_xlfn.IFS(P80&lt;='Kargo Fiyatları'!$M$4,'Kargo Fiyatları'!$O$4,P80&lt;='Kargo Fiyatları'!$M$5,'Kargo Fiyatları'!$O$5,P80&gt;='Kargo Fiyatları'!$M$6,VLOOKUP(J80,'Kargo Fiyatları'!A:K,7,0)*1.2)</f>
        <v>85.44</v>
      </c>
      <c r="V80" s="75">
        <v>8.39</v>
      </c>
      <c r="W80" s="75">
        <f t="shared" si="58"/>
        <v>68.4315</v>
      </c>
      <c r="X80" s="81">
        <f t="shared" si="59"/>
        <v>19.939749999999975</v>
      </c>
      <c r="Y80" s="82">
        <f t="shared" si="60"/>
        <v>3.0825</v>
      </c>
      <c r="Z80" s="131">
        <v>0.04</v>
      </c>
      <c r="AA80" s="132">
        <f t="shared" si="61"/>
        <v>14.795999999999999</v>
      </c>
      <c r="AB80" s="134">
        <v>0.04</v>
      </c>
      <c r="AC80" s="135">
        <f t="shared" si="62"/>
        <v>14.795999999999999</v>
      </c>
    </row>
    <row r="81" spans="1:29" x14ac:dyDescent="0.3">
      <c r="A81" s="109" t="s">
        <v>604</v>
      </c>
      <c r="B81" s="109" t="s">
        <v>261</v>
      </c>
      <c r="C81" s="73" t="s">
        <v>290</v>
      </c>
      <c r="D81" s="188" t="s">
        <v>707</v>
      </c>
      <c r="E81" s="87">
        <v>27</v>
      </c>
      <c r="F81" s="87">
        <v>13.5</v>
      </c>
      <c r="G81" s="87">
        <v>17.5</v>
      </c>
      <c r="H81" s="74">
        <f t="shared" si="52"/>
        <v>2.1262500000000002</v>
      </c>
      <c r="I81" s="73" t="s">
        <v>23</v>
      </c>
      <c r="J81" s="73">
        <v>3</v>
      </c>
      <c r="K81" s="75">
        <f>VLOOKUP(B81,'FIYAT DATA'!A:C,3,)</f>
        <v>80</v>
      </c>
      <c r="L81" s="75">
        <f t="shared" si="53"/>
        <v>66.666666666666671</v>
      </c>
      <c r="M81" s="75">
        <v>6</v>
      </c>
      <c r="N81" s="75">
        <v>2</v>
      </c>
      <c r="O81" s="75">
        <f t="shared" si="54"/>
        <v>88</v>
      </c>
      <c r="P81" s="150">
        <v>369.9</v>
      </c>
      <c r="Q81" s="147" cm="1">
        <f t="array" ref="Q81">_xlfn.IFS(I81=VLOOKUP(I81,Sistem!$L$1:$M$21,1,0),VLOOKUP(I81,Sistem!$L$1:$M$21,2,0))</f>
        <v>0.185</v>
      </c>
      <c r="R81" s="141">
        <f t="shared" si="55"/>
        <v>67.024250000000023</v>
      </c>
      <c r="S81" s="78">
        <f t="shared" si="56"/>
        <v>0.18119559340362268</v>
      </c>
      <c r="T81" s="79">
        <f t="shared" si="57"/>
        <v>0.76163920454545486</v>
      </c>
      <c r="U81" s="80" cm="1">
        <f t="array" ref="U81">_xlfn.IFS(P81&lt;='Kargo Fiyatları'!$M$4,'Kargo Fiyatları'!$O$4,P81&lt;='Kargo Fiyatları'!$M$5,'Kargo Fiyatları'!$O$5,P81&gt;='Kargo Fiyatları'!$M$6,VLOOKUP(J81,'Kargo Fiyatları'!A:K,7,0)*1.2)</f>
        <v>85.44</v>
      </c>
      <c r="V81" s="75">
        <v>8.39</v>
      </c>
      <c r="W81" s="75">
        <f t="shared" si="58"/>
        <v>68.4315</v>
      </c>
      <c r="X81" s="81">
        <f t="shared" si="59"/>
        <v>19.939749999999975</v>
      </c>
      <c r="Y81" s="82">
        <f t="shared" si="60"/>
        <v>3.0825</v>
      </c>
      <c r="Z81" s="131">
        <v>0.04</v>
      </c>
      <c r="AA81" s="132">
        <f t="shared" si="61"/>
        <v>14.795999999999999</v>
      </c>
      <c r="AB81" s="134">
        <v>0.04</v>
      </c>
      <c r="AC81" s="135">
        <f t="shared" si="62"/>
        <v>14.795999999999999</v>
      </c>
    </row>
    <row r="82" spans="1:29" x14ac:dyDescent="0.3">
      <c r="A82" s="109" t="s">
        <v>605</v>
      </c>
      <c r="B82" s="109" t="s">
        <v>262</v>
      </c>
      <c r="C82" s="73" t="s">
        <v>290</v>
      </c>
      <c r="D82" s="188" t="s">
        <v>708</v>
      </c>
      <c r="E82" s="87">
        <v>27</v>
      </c>
      <c r="F82" s="87">
        <v>13.5</v>
      </c>
      <c r="G82" s="87">
        <v>17.5</v>
      </c>
      <c r="H82" s="74">
        <f t="shared" si="52"/>
        <v>2.1262500000000002</v>
      </c>
      <c r="I82" s="73" t="s">
        <v>23</v>
      </c>
      <c r="J82" s="73">
        <v>3</v>
      </c>
      <c r="K82" s="75">
        <f>VLOOKUP(B82,'FIYAT DATA'!A:C,3,)</f>
        <v>80</v>
      </c>
      <c r="L82" s="75">
        <f t="shared" si="53"/>
        <v>66.666666666666671</v>
      </c>
      <c r="M82" s="75">
        <v>6</v>
      </c>
      <c r="N82" s="75">
        <v>2</v>
      </c>
      <c r="O82" s="75">
        <f t="shared" si="54"/>
        <v>88</v>
      </c>
      <c r="P82" s="150">
        <v>369.9</v>
      </c>
      <c r="Q82" s="147" cm="1">
        <f t="array" ref="Q82">_xlfn.IFS(I82=VLOOKUP(I82,Sistem!$L$1:$M$21,1,0),VLOOKUP(I82,Sistem!$L$1:$M$21,2,0))</f>
        <v>0.185</v>
      </c>
      <c r="R82" s="141">
        <f t="shared" si="55"/>
        <v>67.024250000000023</v>
      </c>
      <c r="S82" s="78">
        <f t="shared" si="56"/>
        <v>0.18119559340362268</v>
      </c>
      <c r="T82" s="79">
        <f t="shared" si="57"/>
        <v>0.76163920454545486</v>
      </c>
      <c r="U82" s="80" cm="1">
        <f t="array" ref="U82">_xlfn.IFS(P82&lt;='Kargo Fiyatları'!$M$4,'Kargo Fiyatları'!$O$4,P82&lt;='Kargo Fiyatları'!$M$5,'Kargo Fiyatları'!$O$5,P82&gt;='Kargo Fiyatları'!$M$6,VLOOKUP(J82,'Kargo Fiyatları'!A:K,7,0)*1.2)</f>
        <v>85.44</v>
      </c>
      <c r="V82" s="75">
        <v>8.39</v>
      </c>
      <c r="W82" s="75">
        <f t="shared" si="58"/>
        <v>68.4315</v>
      </c>
      <c r="X82" s="81">
        <f t="shared" si="59"/>
        <v>19.939749999999975</v>
      </c>
      <c r="Y82" s="82">
        <f t="shared" si="60"/>
        <v>3.0825</v>
      </c>
      <c r="Z82" s="131">
        <v>0.04</v>
      </c>
      <c r="AA82" s="132">
        <f t="shared" si="61"/>
        <v>14.795999999999999</v>
      </c>
      <c r="AB82" s="134">
        <v>0.04</v>
      </c>
      <c r="AC82" s="135">
        <f t="shared" si="62"/>
        <v>14.795999999999999</v>
      </c>
    </row>
    <row r="83" spans="1:29" x14ac:dyDescent="0.3">
      <c r="A83" s="109" t="s">
        <v>606</v>
      </c>
      <c r="B83" s="109" t="s">
        <v>263</v>
      </c>
      <c r="C83" s="73" t="s">
        <v>289</v>
      </c>
      <c r="D83" s="87" t="s">
        <v>446</v>
      </c>
      <c r="E83" s="87"/>
      <c r="F83" s="87"/>
      <c r="G83" s="87"/>
      <c r="H83" s="74">
        <f t="shared" si="52"/>
        <v>0</v>
      </c>
      <c r="I83" s="73" t="s">
        <v>23</v>
      </c>
      <c r="J83" s="73">
        <v>3</v>
      </c>
      <c r="K83" s="75">
        <f>VLOOKUP(B83,'FIYAT DATA'!A:C,3,)</f>
        <v>60</v>
      </c>
      <c r="L83" s="75">
        <f t="shared" si="53"/>
        <v>50</v>
      </c>
      <c r="M83" s="75">
        <v>7</v>
      </c>
      <c r="N83" s="75">
        <v>2</v>
      </c>
      <c r="O83" s="75">
        <f t="shared" si="54"/>
        <v>69</v>
      </c>
      <c r="P83" s="153">
        <v>299.89999999999998</v>
      </c>
      <c r="Q83" s="147" cm="1">
        <f t="array" ref="Q83">_xlfn.IFS(I83=VLOOKUP(I83,Sistem!$L$1:$M$21,1,0),VLOOKUP(I83,Sistem!$L$1:$M$21,2,0))</f>
        <v>0.185</v>
      </c>
      <c r="R83" s="141">
        <f t="shared" si="55"/>
        <v>41.499250000000004</v>
      </c>
      <c r="S83" s="78">
        <f t="shared" si="56"/>
        <v>0.13837695898632879</v>
      </c>
      <c r="T83" s="79">
        <f t="shared" si="57"/>
        <v>0.60143840579710151</v>
      </c>
      <c r="U83" s="80" cm="1">
        <f t="array" ref="U83">_xlfn.IFS(P83&lt;='Kargo Fiyatları'!$M$4,'Kargo Fiyatları'!$O$4,P83&lt;='Kargo Fiyatları'!$M$5,'Kargo Fiyatları'!$O$5,P83&gt;='Kargo Fiyatları'!$M$6,VLOOKUP(J83,'Kargo Fiyatları'!A:K,7,0)*1.2)</f>
        <v>85.44</v>
      </c>
      <c r="V83" s="75">
        <v>8.39</v>
      </c>
      <c r="W83" s="75">
        <f t="shared" si="58"/>
        <v>55.481499999999997</v>
      </c>
      <c r="X83" s="81">
        <f t="shared" si="59"/>
        <v>13.598083333333335</v>
      </c>
      <c r="Y83" s="82">
        <f t="shared" si="60"/>
        <v>2.4991666666666665</v>
      </c>
      <c r="Z83" s="131">
        <v>0.04</v>
      </c>
      <c r="AA83" s="132">
        <f t="shared" si="61"/>
        <v>11.995999999999999</v>
      </c>
      <c r="AB83" s="134">
        <v>0.04</v>
      </c>
      <c r="AC83" s="135">
        <f t="shared" si="62"/>
        <v>11.995999999999999</v>
      </c>
    </row>
    <row r="84" spans="1:29" x14ac:dyDescent="0.3">
      <c r="A84" s="109" t="s">
        <v>607</v>
      </c>
      <c r="B84" s="109" t="s">
        <v>264</v>
      </c>
      <c r="C84" s="73" t="s">
        <v>289</v>
      </c>
      <c r="D84" s="87" t="s">
        <v>447</v>
      </c>
      <c r="E84" s="87"/>
      <c r="F84" s="87"/>
      <c r="G84" s="87"/>
      <c r="H84" s="74">
        <f t="shared" si="52"/>
        <v>0</v>
      </c>
      <c r="I84" s="73" t="s">
        <v>23</v>
      </c>
      <c r="J84" s="73">
        <v>3</v>
      </c>
      <c r="K84" s="75">
        <f>VLOOKUP(B84,'FIYAT DATA'!A:C,3,)</f>
        <v>60</v>
      </c>
      <c r="L84" s="75">
        <f t="shared" si="53"/>
        <v>50</v>
      </c>
      <c r="M84" s="75">
        <v>7</v>
      </c>
      <c r="N84" s="75">
        <v>2</v>
      </c>
      <c r="O84" s="75">
        <f t="shared" si="54"/>
        <v>69</v>
      </c>
      <c r="P84" s="153">
        <v>299.89999999999998</v>
      </c>
      <c r="Q84" s="147" cm="1">
        <f t="array" ref="Q84">_xlfn.IFS(I84=VLOOKUP(I84,Sistem!$L$1:$M$21,1,0),VLOOKUP(I84,Sistem!$L$1:$M$21,2,0))</f>
        <v>0.185</v>
      </c>
      <c r="R84" s="141">
        <f t="shared" si="55"/>
        <v>41.499250000000004</v>
      </c>
      <c r="S84" s="78">
        <f t="shared" si="56"/>
        <v>0.13837695898632879</v>
      </c>
      <c r="T84" s="79">
        <f t="shared" si="57"/>
        <v>0.60143840579710151</v>
      </c>
      <c r="U84" s="80" cm="1">
        <f t="array" ref="U84">_xlfn.IFS(P84&lt;='Kargo Fiyatları'!$M$4,'Kargo Fiyatları'!$O$4,P84&lt;='Kargo Fiyatları'!$M$5,'Kargo Fiyatları'!$O$5,P84&gt;='Kargo Fiyatları'!$M$6,VLOOKUP(J84,'Kargo Fiyatları'!A:K,7,0)*1.2)</f>
        <v>85.44</v>
      </c>
      <c r="V84" s="75">
        <v>8.39</v>
      </c>
      <c r="W84" s="75">
        <f t="shared" si="58"/>
        <v>55.481499999999997</v>
      </c>
      <c r="X84" s="81">
        <f t="shared" si="59"/>
        <v>13.598083333333335</v>
      </c>
      <c r="Y84" s="82">
        <f t="shared" si="60"/>
        <v>2.4991666666666665</v>
      </c>
      <c r="Z84" s="131">
        <v>0.04</v>
      </c>
      <c r="AA84" s="132">
        <f t="shared" si="61"/>
        <v>11.995999999999999</v>
      </c>
      <c r="AB84" s="134">
        <v>0.04</v>
      </c>
      <c r="AC84" s="135">
        <f t="shared" si="62"/>
        <v>11.995999999999999</v>
      </c>
    </row>
    <row r="85" spans="1:29" x14ac:dyDescent="0.3">
      <c r="A85" s="109" t="s">
        <v>608</v>
      </c>
      <c r="B85" s="109" t="s">
        <v>265</v>
      </c>
      <c r="C85" s="73" t="s">
        <v>289</v>
      </c>
      <c r="D85" s="87" t="s">
        <v>448</v>
      </c>
      <c r="E85" s="87"/>
      <c r="F85" s="87"/>
      <c r="G85" s="87"/>
      <c r="H85" s="74">
        <f t="shared" si="52"/>
        <v>0</v>
      </c>
      <c r="I85" s="73" t="s">
        <v>23</v>
      </c>
      <c r="J85" s="73">
        <v>3</v>
      </c>
      <c r="K85" s="75">
        <f>VLOOKUP(B85,'FIYAT DATA'!A:C,3,)</f>
        <v>60</v>
      </c>
      <c r="L85" s="75">
        <f t="shared" si="53"/>
        <v>50</v>
      </c>
      <c r="M85" s="75">
        <v>7</v>
      </c>
      <c r="N85" s="75">
        <v>2</v>
      </c>
      <c r="O85" s="75">
        <f t="shared" si="54"/>
        <v>69</v>
      </c>
      <c r="P85" s="153">
        <v>299.89999999999998</v>
      </c>
      <c r="Q85" s="147" cm="1">
        <f t="array" ref="Q85">_xlfn.IFS(I85=VLOOKUP(I85,Sistem!$L$1:$M$21,1,0),VLOOKUP(I85,Sistem!$L$1:$M$21,2,0))</f>
        <v>0.185</v>
      </c>
      <c r="R85" s="141">
        <f t="shared" si="55"/>
        <v>41.499250000000004</v>
      </c>
      <c r="S85" s="78">
        <f t="shared" si="56"/>
        <v>0.13837695898632879</v>
      </c>
      <c r="T85" s="79">
        <f t="shared" si="57"/>
        <v>0.60143840579710151</v>
      </c>
      <c r="U85" s="80" cm="1">
        <f t="array" ref="U85">_xlfn.IFS(P85&lt;='Kargo Fiyatları'!$M$4,'Kargo Fiyatları'!$O$4,P85&lt;='Kargo Fiyatları'!$M$5,'Kargo Fiyatları'!$O$5,P85&gt;='Kargo Fiyatları'!$M$6,VLOOKUP(J85,'Kargo Fiyatları'!A:K,7,0)*1.2)</f>
        <v>85.44</v>
      </c>
      <c r="V85" s="75">
        <v>8.39</v>
      </c>
      <c r="W85" s="75">
        <f t="shared" si="58"/>
        <v>55.481499999999997</v>
      </c>
      <c r="X85" s="81">
        <f t="shared" si="59"/>
        <v>13.598083333333335</v>
      </c>
      <c r="Y85" s="82">
        <f t="shared" si="60"/>
        <v>2.4991666666666665</v>
      </c>
      <c r="Z85" s="131">
        <v>0.04</v>
      </c>
      <c r="AA85" s="132">
        <f t="shared" si="61"/>
        <v>11.995999999999999</v>
      </c>
      <c r="AB85" s="134">
        <v>0.04</v>
      </c>
      <c r="AC85" s="135">
        <f t="shared" si="62"/>
        <v>11.995999999999999</v>
      </c>
    </row>
    <row r="86" spans="1:29" x14ac:dyDescent="0.3">
      <c r="A86" s="109" t="s">
        <v>609</v>
      </c>
      <c r="B86" s="109" t="s">
        <v>266</v>
      </c>
      <c r="C86" s="73" t="s">
        <v>349</v>
      </c>
      <c r="D86" s="73" t="s">
        <v>370</v>
      </c>
      <c r="H86" s="74">
        <f t="shared" si="52"/>
        <v>0</v>
      </c>
      <c r="I86" s="73" t="s">
        <v>23</v>
      </c>
      <c r="J86" s="73">
        <v>1</v>
      </c>
      <c r="K86" s="75">
        <f>VLOOKUP(B86,'FIYAT DATA'!A:C,3,)</f>
        <v>24</v>
      </c>
      <c r="L86" s="75">
        <f t="shared" si="53"/>
        <v>20</v>
      </c>
      <c r="M86" s="75">
        <v>5</v>
      </c>
      <c r="N86" s="75">
        <v>2</v>
      </c>
      <c r="O86" s="75">
        <f t="shared" si="54"/>
        <v>31</v>
      </c>
      <c r="P86" s="148">
        <v>139.9</v>
      </c>
      <c r="Q86" s="147" cm="1">
        <f t="array" ref="Q86">_xlfn.IFS(I86=VLOOKUP(I86,Sistem!$L$1:$M$21,1,0),VLOOKUP(I86,Sistem!$L$1:$M$21,2,0))</f>
        <v>0.185</v>
      </c>
      <c r="R86" s="141">
        <f t="shared" si="55"/>
        <v>22.752583333333348</v>
      </c>
      <c r="S86" s="78">
        <f t="shared" si="56"/>
        <v>0.16263461996664294</v>
      </c>
      <c r="T86" s="79">
        <f t="shared" si="57"/>
        <v>0.73395430107526927</v>
      </c>
      <c r="U86" s="80" cm="1">
        <f t="array" ref="U86">_xlfn.IFS(P86&lt;='Kargo Fiyatları'!$M$4,'Kargo Fiyatları'!$O$4,P86&lt;='Kargo Fiyatları'!$M$5,'Kargo Fiyatları'!$O$5,P86&gt;='Kargo Fiyatları'!$M$6,VLOOKUP(J86,'Kargo Fiyatları'!A:K,7,0)*1.2)</f>
        <v>32.495999999999995</v>
      </c>
      <c r="V86" s="75">
        <v>8.39</v>
      </c>
      <c r="W86" s="75">
        <f t="shared" si="58"/>
        <v>25.881499999999999</v>
      </c>
      <c r="X86" s="81">
        <f t="shared" si="59"/>
        <v>7.0220833333333275</v>
      </c>
      <c r="Y86" s="82">
        <f t="shared" si="60"/>
        <v>1.1658333333333335</v>
      </c>
      <c r="Z86" s="131">
        <v>0.04</v>
      </c>
      <c r="AA86" s="132">
        <f t="shared" si="61"/>
        <v>5.5960000000000001</v>
      </c>
      <c r="AB86" s="134">
        <v>0.04</v>
      </c>
      <c r="AC86" s="135">
        <f t="shared" si="62"/>
        <v>5.5960000000000001</v>
      </c>
    </row>
    <row r="87" spans="1:29" x14ac:dyDescent="0.3">
      <c r="A87" s="109" t="s">
        <v>610</v>
      </c>
      <c r="B87" s="109" t="s">
        <v>267</v>
      </c>
      <c r="C87" s="73" t="s">
        <v>346</v>
      </c>
      <c r="D87" s="73" t="s">
        <v>371</v>
      </c>
      <c r="H87" s="74">
        <f t="shared" si="52"/>
        <v>0</v>
      </c>
      <c r="I87" s="73" t="s">
        <v>23</v>
      </c>
      <c r="J87" s="73">
        <v>1</v>
      </c>
      <c r="K87" s="75">
        <f>VLOOKUP(B87,'FIYAT DATA'!A:C,3,)</f>
        <v>36</v>
      </c>
      <c r="L87" s="75">
        <f t="shared" si="53"/>
        <v>30</v>
      </c>
      <c r="M87" s="75">
        <v>5</v>
      </c>
      <c r="N87" s="75">
        <v>2</v>
      </c>
      <c r="O87" s="75">
        <f t="shared" si="54"/>
        <v>43</v>
      </c>
      <c r="P87" s="148">
        <v>229.9</v>
      </c>
      <c r="Q87" s="147" cm="1">
        <f t="array" ref="Q87">_xlfn.IFS(I87=VLOOKUP(I87,Sistem!$L$1:$M$21,1,0),VLOOKUP(I87,Sistem!$L$1:$M$21,2,0))</f>
        <v>0.185</v>
      </c>
      <c r="R87" s="141">
        <f t="shared" si="55"/>
        <v>41.337583333333349</v>
      </c>
      <c r="S87" s="78">
        <f t="shared" si="56"/>
        <v>0.17980680005799629</v>
      </c>
      <c r="T87" s="79">
        <f t="shared" si="57"/>
        <v>0.96133914728682202</v>
      </c>
      <c r="U87" s="80" cm="1">
        <f t="array" ref="U87">_xlfn.IFS(P87&lt;='Kargo Fiyatları'!$M$4,'Kargo Fiyatları'!$O$4,P87&lt;='Kargo Fiyatları'!$M$5,'Kargo Fiyatları'!$O$5,P87&gt;='Kargo Fiyatları'!$M$6,VLOOKUP(J87,'Kargo Fiyatları'!A:K,7,0)*1.2)</f>
        <v>62.003999999999998</v>
      </c>
      <c r="V87" s="75">
        <v>8.39</v>
      </c>
      <c r="W87" s="75">
        <f t="shared" si="58"/>
        <v>42.531500000000001</v>
      </c>
      <c r="X87" s="81">
        <f t="shared" si="59"/>
        <v>12.32908333333333</v>
      </c>
      <c r="Y87" s="82">
        <f t="shared" si="60"/>
        <v>1.9158333333333335</v>
      </c>
      <c r="Z87" s="131">
        <v>0.04</v>
      </c>
      <c r="AA87" s="132">
        <f t="shared" si="61"/>
        <v>9.1959999999999997</v>
      </c>
      <c r="AB87" s="134">
        <v>0.04</v>
      </c>
      <c r="AC87" s="135">
        <f t="shared" si="62"/>
        <v>9.1959999999999997</v>
      </c>
    </row>
    <row r="88" spans="1:29" x14ac:dyDescent="0.3">
      <c r="A88" s="109" t="s">
        <v>611</v>
      </c>
      <c r="B88" s="109" t="s">
        <v>268</v>
      </c>
      <c r="C88" s="73" t="s">
        <v>347</v>
      </c>
      <c r="D88" s="89" t="s">
        <v>372</v>
      </c>
      <c r="H88" s="74">
        <f t="shared" si="52"/>
        <v>0</v>
      </c>
      <c r="I88" s="73" t="s">
        <v>23</v>
      </c>
      <c r="J88" s="73">
        <v>1</v>
      </c>
      <c r="K88" s="75">
        <f>VLOOKUP(B88,'FIYAT DATA'!A:C,3,)</f>
        <v>54</v>
      </c>
      <c r="L88" s="75">
        <f t="shared" si="53"/>
        <v>45</v>
      </c>
      <c r="M88" s="75">
        <v>5</v>
      </c>
      <c r="N88" s="75">
        <v>2</v>
      </c>
      <c r="O88" s="75">
        <f t="shared" si="54"/>
        <v>61</v>
      </c>
      <c r="P88" s="146">
        <v>284.89999999999998</v>
      </c>
      <c r="Q88" s="147" cm="1">
        <f t="array" ref="Q88">_xlfn.IFS(I88=VLOOKUP(I88,Sistem!$L$1:$M$21,1,0),VLOOKUP(I88,Sistem!$L$1:$M$21,2,0))</f>
        <v>0.185</v>
      </c>
      <c r="R88" s="141">
        <f t="shared" si="55"/>
        <v>49.46341666666666</v>
      </c>
      <c r="S88" s="78">
        <f t="shared" si="56"/>
        <v>0.1736167661167661</v>
      </c>
      <c r="T88" s="79">
        <f t="shared" si="57"/>
        <v>0.81087568306010915</v>
      </c>
      <c r="U88" s="80" cm="1">
        <f t="array" ref="U88">_xlfn.IFS(P88&lt;='Kargo Fiyatları'!$M$4,'Kargo Fiyatları'!$O$4,P88&lt;='Kargo Fiyatları'!$M$5,'Kargo Fiyatları'!$O$5,P88&gt;='Kargo Fiyatları'!$M$6,VLOOKUP(J88,'Kargo Fiyatları'!A:K,7,0)*1.2)</f>
        <v>73.24799999999999</v>
      </c>
      <c r="V88" s="75">
        <v>8.39</v>
      </c>
      <c r="W88" s="75">
        <f t="shared" si="58"/>
        <v>52.706499999999998</v>
      </c>
      <c r="X88" s="81">
        <f t="shared" si="59"/>
        <v>14.925916666666666</v>
      </c>
      <c r="Y88" s="82">
        <f t="shared" si="60"/>
        <v>2.3741666666666665</v>
      </c>
      <c r="Z88" s="131">
        <v>0.04</v>
      </c>
      <c r="AA88" s="132">
        <f t="shared" si="61"/>
        <v>11.395999999999999</v>
      </c>
      <c r="AB88" s="134">
        <v>0.04</v>
      </c>
      <c r="AC88" s="135">
        <f t="shared" si="62"/>
        <v>11.395999999999999</v>
      </c>
    </row>
    <row r="89" spans="1:29" x14ac:dyDescent="0.3">
      <c r="A89" s="109" t="s">
        <v>612</v>
      </c>
      <c r="B89" s="109" t="s">
        <v>269</v>
      </c>
      <c r="C89" s="73" t="s">
        <v>348</v>
      </c>
      <c r="D89" s="73" t="s">
        <v>373</v>
      </c>
      <c r="H89" s="74">
        <f t="shared" si="52"/>
        <v>0</v>
      </c>
      <c r="I89" s="73" t="s">
        <v>23</v>
      </c>
      <c r="J89" s="73">
        <v>2</v>
      </c>
      <c r="K89" s="75">
        <f>VLOOKUP(B89,'FIYAT DATA'!A:C,3,)</f>
        <v>108</v>
      </c>
      <c r="L89" s="75">
        <f t="shared" si="53"/>
        <v>90</v>
      </c>
      <c r="M89" s="75">
        <v>5</v>
      </c>
      <c r="N89" s="75">
        <v>2</v>
      </c>
      <c r="O89" s="75">
        <f t="shared" si="54"/>
        <v>115</v>
      </c>
      <c r="P89" s="148">
        <v>389.9</v>
      </c>
      <c r="Q89" s="147" cm="1">
        <f t="array" ref="Q89">_xlfn.IFS(I89=VLOOKUP(I89,Sistem!$L$1:$M$21,1,0),VLOOKUP(I89,Sistem!$L$1:$M$21,2,0))</f>
        <v>0.185</v>
      </c>
      <c r="R89" s="141">
        <f t="shared" si="55"/>
        <v>64.690916666666681</v>
      </c>
      <c r="S89" s="78">
        <f t="shared" si="56"/>
        <v>0.16591668803966833</v>
      </c>
      <c r="T89" s="79">
        <f t="shared" si="57"/>
        <v>0.5625297101449277</v>
      </c>
      <c r="U89" s="80" cm="1">
        <f t="array" ref="U89">_xlfn.IFS(P89&lt;='Kargo Fiyatları'!$M$4,'Kargo Fiyatları'!$O$4,P89&lt;='Kargo Fiyatları'!$M$5,'Kargo Fiyatları'!$O$5,P89&gt;='Kargo Fiyatları'!$M$6,VLOOKUP(J89,'Kargo Fiyatları'!A:K,7,0)*1.2)</f>
        <v>75.42</v>
      </c>
      <c r="V89" s="75">
        <v>8.39</v>
      </c>
      <c r="W89" s="75">
        <f t="shared" si="58"/>
        <v>72.131499999999988</v>
      </c>
      <c r="X89" s="81">
        <f t="shared" si="59"/>
        <v>19.826416666666631</v>
      </c>
      <c r="Y89" s="82">
        <f t="shared" si="60"/>
        <v>3.249166666666667</v>
      </c>
      <c r="Z89" s="131">
        <v>0.04</v>
      </c>
      <c r="AA89" s="132">
        <f t="shared" si="61"/>
        <v>15.596</v>
      </c>
      <c r="AB89" s="134">
        <v>0.04</v>
      </c>
      <c r="AC89" s="135">
        <f t="shared" si="62"/>
        <v>15.596</v>
      </c>
    </row>
    <row r="90" spans="1:29" x14ac:dyDescent="0.3">
      <c r="A90" s="109" t="s">
        <v>613</v>
      </c>
      <c r="B90" s="109" t="s">
        <v>310</v>
      </c>
      <c r="C90" s="73" t="s">
        <v>350</v>
      </c>
      <c r="D90" s="73" t="s">
        <v>374</v>
      </c>
      <c r="E90" s="73">
        <v>8.5</v>
      </c>
      <c r="F90" s="73">
        <v>8.5</v>
      </c>
      <c r="G90" s="73">
        <v>26</v>
      </c>
      <c r="H90" s="74">
        <f t="shared" si="52"/>
        <v>0.62616666666666665</v>
      </c>
      <c r="I90" s="73" t="s">
        <v>23</v>
      </c>
      <c r="J90" s="73">
        <v>1</v>
      </c>
      <c r="K90" s="75">
        <f>VLOOKUP(B90,'FIYAT DATA'!A:C,3,)</f>
        <v>40</v>
      </c>
      <c r="L90" s="75">
        <f t="shared" si="53"/>
        <v>33.333333333333336</v>
      </c>
      <c r="M90" s="75">
        <v>7</v>
      </c>
      <c r="N90" s="75">
        <v>2</v>
      </c>
      <c r="O90" s="75">
        <f t="shared" si="54"/>
        <v>49</v>
      </c>
      <c r="P90" s="148">
        <v>239.9</v>
      </c>
      <c r="Q90" s="147" cm="1">
        <f t="array" ref="Q90">_xlfn.IFS(I90=VLOOKUP(I90,Sistem!$L$1:$M$21,1,0),VLOOKUP(I90,Sistem!$L$1:$M$21,2,0))</f>
        <v>0.185</v>
      </c>
      <c r="R90" s="141">
        <f t="shared" si="55"/>
        <v>42.245916666666687</v>
      </c>
      <c r="S90" s="78">
        <f t="shared" si="56"/>
        <v>0.17609802695567606</v>
      </c>
      <c r="T90" s="79">
        <f t="shared" si="57"/>
        <v>0.86216156462585081</v>
      </c>
      <c r="U90" s="80" cm="1">
        <f t="array" ref="U90">_xlfn.IFS(P90&lt;='Kargo Fiyatları'!$M$4,'Kargo Fiyatları'!$O$4,P90&lt;='Kargo Fiyatları'!$M$5,'Kargo Fiyatları'!$O$5,P90&gt;='Kargo Fiyatları'!$M$6,VLOOKUP(J90,'Kargo Fiyatları'!A:K,7,0)*1.2)</f>
        <v>62.003999999999998</v>
      </c>
      <c r="V90" s="75">
        <v>8.39</v>
      </c>
      <c r="W90" s="75">
        <f t="shared" si="58"/>
        <v>44.381500000000003</v>
      </c>
      <c r="X90" s="81">
        <f t="shared" si="59"/>
        <v>12.68741666666665</v>
      </c>
      <c r="Y90" s="82">
        <f t="shared" si="60"/>
        <v>1.999166666666667</v>
      </c>
      <c r="Z90" s="131">
        <v>0.04</v>
      </c>
      <c r="AA90" s="132">
        <f t="shared" si="61"/>
        <v>9.5960000000000001</v>
      </c>
      <c r="AB90" s="134">
        <v>0.04</v>
      </c>
      <c r="AC90" s="135">
        <f t="shared" si="62"/>
        <v>9.5960000000000001</v>
      </c>
    </row>
    <row r="91" spans="1:29" x14ac:dyDescent="0.3">
      <c r="A91" s="109" t="s">
        <v>614</v>
      </c>
      <c r="B91" s="109" t="s">
        <v>311</v>
      </c>
      <c r="C91" s="73" t="s">
        <v>351</v>
      </c>
      <c r="D91" s="73" t="s">
        <v>375</v>
      </c>
      <c r="E91" s="73">
        <v>8.5</v>
      </c>
      <c r="F91" s="73">
        <v>16</v>
      </c>
      <c r="G91" s="73">
        <v>28</v>
      </c>
      <c r="H91" s="74">
        <f t="shared" si="52"/>
        <v>1.2693333333333334</v>
      </c>
      <c r="I91" s="73" t="s">
        <v>23</v>
      </c>
      <c r="J91" s="73">
        <v>2</v>
      </c>
      <c r="K91" s="75">
        <f>VLOOKUP(B91,'FIYAT DATA'!A:C,3,)</f>
        <v>60</v>
      </c>
      <c r="L91" s="75">
        <f t="shared" si="53"/>
        <v>50</v>
      </c>
      <c r="M91" s="75">
        <v>7</v>
      </c>
      <c r="N91" s="75">
        <v>2</v>
      </c>
      <c r="O91" s="75">
        <f t="shared" si="54"/>
        <v>69</v>
      </c>
      <c r="P91" s="148">
        <v>299.89999999999998</v>
      </c>
      <c r="Q91" s="147" cm="1">
        <f t="array" ref="Q91">_xlfn.IFS(I91=VLOOKUP(I91,Sistem!$L$1:$M$21,1,0),VLOOKUP(I91,Sistem!$L$1:$M$21,2,0))</f>
        <v>0.185</v>
      </c>
      <c r="R91" s="141">
        <f t="shared" si="55"/>
        <v>49.849249999999998</v>
      </c>
      <c r="S91" s="78">
        <f t="shared" si="56"/>
        <v>0.1662195731910637</v>
      </c>
      <c r="T91" s="79">
        <f t="shared" si="57"/>
        <v>0.72245289855072459</v>
      </c>
      <c r="U91" s="80" cm="1">
        <f t="array" ref="U91">_xlfn.IFS(P91&lt;='Kargo Fiyatları'!$M$4,'Kargo Fiyatları'!$O$4,P91&lt;='Kargo Fiyatları'!$M$5,'Kargo Fiyatları'!$O$5,P91&gt;='Kargo Fiyatları'!$M$6,VLOOKUP(J91,'Kargo Fiyatları'!A:K,7,0)*1.2)</f>
        <v>75.42</v>
      </c>
      <c r="V91" s="75">
        <v>8.39</v>
      </c>
      <c r="W91" s="75">
        <f t="shared" si="58"/>
        <v>55.481499999999997</v>
      </c>
      <c r="X91" s="81">
        <f t="shared" si="59"/>
        <v>15.268083333333323</v>
      </c>
      <c r="Y91" s="82">
        <f t="shared" si="60"/>
        <v>2.4991666666666665</v>
      </c>
      <c r="Z91" s="131">
        <v>0.04</v>
      </c>
      <c r="AA91" s="132">
        <f t="shared" si="61"/>
        <v>11.995999999999999</v>
      </c>
      <c r="AB91" s="134">
        <v>0.04</v>
      </c>
      <c r="AC91" s="135">
        <f t="shared" si="62"/>
        <v>11.995999999999999</v>
      </c>
    </row>
    <row r="92" spans="1:29" x14ac:dyDescent="0.3">
      <c r="A92" s="109" t="s">
        <v>615</v>
      </c>
      <c r="B92" s="109" t="s">
        <v>312</v>
      </c>
      <c r="C92" s="73" t="s">
        <v>352</v>
      </c>
      <c r="D92" s="89" t="s">
        <v>376</v>
      </c>
      <c r="E92" s="73">
        <v>8.5</v>
      </c>
      <c r="F92" s="73">
        <v>31</v>
      </c>
      <c r="G92" s="73">
        <v>26</v>
      </c>
      <c r="H92" s="74">
        <f t="shared" si="52"/>
        <v>2.2836666666666665</v>
      </c>
      <c r="I92" s="73" t="s">
        <v>23</v>
      </c>
      <c r="J92" s="73">
        <v>3</v>
      </c>
      <c r="K92" s="75">
        <f>VLOOKUP(B92,'FIYAT DATA'!A:C,3,)</f>
        <v>90</v>
      </c>
      <c r="L92" s="75">
        <f t="shared" si="53"/>
        <v>75</v>
      </c>
      <c r="M92" s="75">
        <v>7</v>
      </c>
      <c r="N92" s="75">
        <v>2</v>
      </c>
      <c r="O92" s="75">
        <f t="shared" si="54"/>
        <v>99</v>
      </c>
      <c r="P92" s="148">
        <v>389.9</v>
      </c>
      <c r="Q92" s="147" cm="1">
        <f t="array" ref="Q92">_xlfn.IFS(I92=VLOOKUP(I92,Sistem!$L$1:$M$21,1,0),VLOOKUP(I92,Sistem!$L$1:$M$21,2,0))</f>
        <v>0.185</v>
      </c>
      <c r="R92" s="141">
        <f t="shared" si="55"/>
        <v>69.674250000000029</v>
      </c>
      <c r="S92" s="78">
        <f t="shared" si="56"/>
        <v>0.17869774301102856</v>
      </c>
      <c r="T92" s="79">
        <f t="shared" si="57"/>
        <v>0.70378030303030337</v>
      </c>
      <c r="U92" s="80" cm="1">
        <f t="array" ref="U92">_xlfn.IFS(P92&lt;='Kargo Fiyatları'!$M$4,'Kargo Fiyatları'!$O$4,P92&lt;='Kargo Fiyatları'!$M$5,'Kargo Fiyatları'!$O$5,P92&gt;='Kargo Fiyatları'!$M$6,VLOOKUP(J92,'Kargo Fiyatları'!A:K,7,0)*1.2)</f>
        <v>85.44</v>
      </c>
      <c r="V92" s="75">
        <v>8.39</v>
      </c>
      <c r="W92" s="75">
        <f t="shared" si="58"/>
        <v>72.131499999999988</v>
      </c>
      <c r="X92" s="81">
        <f t="shared" si="59"/>
        <v>20.823083333333301</v>
      </c>
      <c r="Y92" s="82">
        <f t="shared" si="60"/>
        <v>3.249166666666667</v>
      </c>
      <c r="Z92" s="131">
        <v>0.04</v>
      </c>
      <c r="AA92" s="132">
        <f t="shared" si="61"/>
        <v>15.596</v>
      </c>
      <c r="AB92" s="134">
        <v>0.04</v>
      </c>
      <c r="AC92" s="135">
        <f t="shared" si="62"/>
        <v>15.596</v>
      </c>
    </row>
    <row r="93" spans="1:29" x14ac:dyDescent="0.3">
      <c r="A93" s="109" t="s">
        <v>616</v>
      </c>
      <c r="B93" s="109" t="s">
        <v>313</v>
      </c>
      <c r="C93" s="73" t="s">
        <v>353</v>
      </c>
      <c r="D93" s="73" t="s">
        <v>377</v>
      </c>
      <c r="E93" s="73">
        <v>16</v>
      </c>
      <c r="F93" s="73">
        <v>31</v>
      </c>
      <c r="G93" s="73">
        <v>25</v>
      </c>
      <c r="H93" s="74">
        <f t="shared" si="52"/>
        <v>4.1333333333333337</v>
      </c>
      <c r="I93" s="73" t="s">
        <v>23</v>
      </c>
      <c r="J93" s="73">
        <v>5</v>
      </c>
      <c r="K93" s="75">
        <f>VLOOKUP(B93,'FIYAT DATA'!A:C,3,)</f>
        <v>180</v>
      </c>
      <c r="L93" s="75">
        <f t="shared" si="53"/>
        <v>150</v>
      </c>
      <c r="M93" s="75">
        <v>7</v>
      </c>
      <c r="N93" s="75">
        <v>2</v>
      </c>
      <c r="O93" s="75">
        <f t="shared" si="54"/>
        <v>189</v>
      </c>
      <c r="P93" s="148">
        <v>589.9</v>
      </c>
      <c r="Q93" s="147" cm="1">
        <f t="array" ref="Q93">_xlfn.IFS(I93=VLOOKUP(I93,Sistem!$L$1:$M$21,1,0),VLOOKUP(I93,Sistem!$L$1:$M$21,2,0))</f>
        <v>0.185</v>
      </c>
      <c r="R93" s="141">
        <f t="shared" si="55"/>
        <v>102.96091666666666</v>
      </c>
      <c r="S93" s="78">
        <f t="shared" si="56"/>
        <v>0.17453961123354242</v>
      </c>
      <c r="T93" s="79">
        <f t="shared" si="57"/>
        <v>0.54476675485008819</v>
      </c>
      <c r="U93" s="80" cm="1">
        <f t="array" ref="U93">_xlfn.IFS(P93&lt;='Kargo Fiyatları'!$M$4,'Kargo Fiyatları'!$O$4,P93&lt;='Kargo Fiyatları'!$M$5,'Kargo Fiyatları'!$O$5,P93&gt;='Kargo Fiyatları'!$M$6,VLOOKUP(J93,'Kargo Fiyatları'!A:K,7,0)*1.2)</f>
        <v>97.295999999999992</v>
      </c>
      <c r="V93" s="75">
        <v>8.39</v>
      </c>
      <c r="W93" s="75">
        <f t="shared" si="58"/>
        <v>109.13149999999999</v>
      </c>
      <c r="X93" s="81">
        <f t="shared" si="59"/>
        <v>31.013750000000016</v>
      </c>
      <c r="Y93" s="82">
        <f t="shared" si="60"/>
        <v>4.9158333333333335</v>
      </c>
      <c r="Z93" s="131">
        <v>0.04</v>
      </c>
      <c r="AA93" s="132">
        <f t="shared" si="61"/>
        <v>23.596</v>
      </c>
      <c r="AB93" s="134">
        <v>0.04</v>
      </c>
      <c r="AC93" s="135">
        <f t="shared" si="62"/>
        <v>23.596</v>
      </c>
    </row>
    <row r="94" spans="1:29" x14ac:dyDescent="0.3">
      <c r="A94" s="109" t="s">
        <v>617</v>
      </c>
      <c r="B94" s="109" t="s">
        <v>315</v>
      </c>
      <c r="C94" s="73" t="s">
        <v>354</v>
      </c>
      <c r="D94" s="73" t="s">
        <v>378</v>
      </c>
      <c r="H94" s="74">
        <f t="shared" si="52"/>
        <v>0</v>
      </c>
      <c r="I94" s="73" t="s">
        <v>23</v>
      </c>
      <c r="J94" s="73">
        <v>2</v>
      </c>
      <c r="K94" s="75">
        <f>VLOOKUP(B94,'FIYAT DATA'!A:C,3,)</f>
        <v>37</v>
      </c>
      <c r="L94" s="75">
        <f t="shared" si="53"/>
        <v>30.833333333333336</v>
      </c>
      <c r="M94" s="75">
        <v>6</v>
      </c>
      <c r="N94" s="75">
        <v>2</v>
      </c>
      <c r="O94" s="75">
        <f t="shared" si="54"/>
        <v>45</v>
      </c>
      <c r="P94" s="148">
        <v>149.9</v>
      </c>
      <c r="Q94" s="147" cm="1">
        <f t="array" ref="Q94">_xlfn.IFS(I94=VLOOKUP(I94,Sistem!$L$1:$M$21,1,0),VLOOKUP(I94,Sistem!$L$1:$M$21,2,0))</f>
        <v>0.185</v>
      </c>
      <c r="R94" s="141">
        <f t="shared" si="55"/>
        <v>16.994250000000008</v>
      </c>
      <c r="S94" s="78">
        <f t="shared" si="56"/>
        <v>0.11337058038692467</v>
      </c>
      <c r="T94" s="79">
        <f t="shared" si="57"/>
        <v>0.37765000000000015</v>
      </c>
      <c r="U94" s="80" cm="1">
        <f t="array" ref="U94">_xlfn.IFS(P94&lt;='Kargo Fiyatları'!$M$4,'Kargo Fiyatları'!$O$4,P94&lt;='Kargo Fiyatları'!$M$5,'Kargo Fiyatları'!$O$5,P94&gt;='Kargo Fiyatları'!$M$6,VLOOKUP(J94,'Kargo Fiyatları'!A:K,7,0)*1.2)</f>
        <v>32.495999999999995</v>
      </c>
      <c r="V94" s="75">
        <v>8.39</v>
      </c>
      <c r="W94" s="75">
        <f t="shared" si="58"/>
        <v>27.7315</v>
      </c>
      <c r="X94" s="81">
        <f t="shared" si="59"/>
        <v>6.0470833333333331</v>
      </c>
      <c r="Y94" s="82">
        <f t="shared" si="60"/>
        <v>1.2491666666666668</v>
      </c>
      <c r="Z94" s="131">
        <v>0.04</v>
      </c>
      <c r="AA94" s="132">
        <f t="shared" si="61"/>
        <v>5.9960000000000004</v>
      </c>
      <c r="AB94" s="134">
        <v>0.04</v>
      </c>
      <c r="AC94" s="135">
        <f t="shared" si="62"/>
        <v>5.9960000000000004</v>
      </c>
    </row>
    <row r="95" spans="1:29" x14ac:dyDescent="0.3">
      <c r="A95" s="109" t="s">
        <v>618</v>
      </c>
      <c r="B95" s="109" t="s">
        <v>317</v>
      </c>
      <c r="C95" s="73" t="s">
        <v>355</v>
      </c>
      <c r="D95" s="73" t="s">
        <v>379</v>
      </c>
      <c r="E95" s="73">
        <v>16</v>
      </c>
      <c r="F95" s="73">
        <v>31</v>
      </c>
      <c r="G95" s="73">
        <v>9</v>
      </c>
      <c r="H95" s="74">
        <f t="shared" si="52"/>
        <v>1.488</v>
      </c>
      <c r="I95" s="73" t="s">
        <v>23</v>
      </c>
      <c r="J95" s="73">
        <v>2</v>
      </c>
      <c r="K95" s="75">
        <f>VLOOKUP(B95,'FIYAT DATA'!A:C,3,)</f>
        <v>50</v>
      </c>
      <c r="L95" s="75">
        <f t="shared" si="53"/>
        <v>41.666666666666671</v>
      </c>
      <c r="M95" s="75">
        <v>6</v>
      </c>
      <c r="N95" s="75">
        <v>2</v>
      </c>
      <c r="O95" s="75">
        <f t="shared" si="54"/>
        <v>58.000000000000007</v>
      </c>
      <c r="P95" s="149">
        <v>249.9</v>
      </c>
      <c r="Q95" s="147" cm="1">
        <f t="array" ref="Q95">_xlfn.IFS(I95=VLOOKUP(I95,Sistem!$L$1:$M$21,1,0),VLOOKUP(I95,Sistem!$L$1:$M$21,2,0))</f>
        <v>0.185</v>
      </c>
      <c r="R95" s="141">
        <f t="shared" si="55"/>
        <v>40.654250000000012</v>
      </c>
      <c r="S95" s="78">
        <f t="shared" si="56"/>
        <v>0.16268207282913169</v>
      </c>
      <c r="T95" s="79">
        <f t="shared" si="57"/>
        <v>0.70093534482758635</v>
      </c>
      <c r="U95" s="80" cm="1">
        <f t="array" ref="U95">_xlfn.IFS(P95&lt;='Kargo Fiyatları'!$M$4,'Kargo Fiyatları'!$O$4,P95&lt;='Kargo Fiyatları'!$M$5,'Kargo Fiyatları'!$O$5,P95&gt;='Kargo Fiyatları'!$M$6,VLOOKUP(J95,'Kargo Fiyatları'!A:K,7,0)*1.2)</f>
        <v>62.003999999999998</v>
      </c>
      <c r="V95" s="75">
        <v>8.39</v>
      </c>
      <c r="W95" s="75">
        <f t="shared" si="58"/>
        <v>46.231500000000004</v>
      </c>
      <c r="X95" s="81">
        <f t="shared" si="59"/>
        <v>12.545749999999998</v>
      </c>
      <c r="Y95" s="82">
        <f t="shared" si="60"/>
        <v>2.0825</v>
      </c>
      <c r="Z95" s="131">
        <v>0.04</v>
      </c>
      <c r="AA95" s="132">
        <f t="shared" si="61"/>
        <v>9.9960000000000004</v>
      </c>
      <c r="AB95" s="134">
        <v>0.04</v>
      </c>
      <c r="AC95" s="135">
        <f t="shared" si="62"/>
        <v>9.9960000000000004</v>
      </c>
    </row>
    <row r="96" spans="1:29" x14ac:dyDescent="0.3">
      <c r="A96" s="109" t="s">
        <v>619</v>
      </c>
      <c r="B96" s="109" t="s">
        <v>319</v>
      </c>
      <c r="C96" s="73" t="s">
        <v>356</v>
      </c>
      <c r="D96" s="73" t="s">
        <v>380</v>
      </c>
      <c r="H96" s="74">
        <f t="shared" ref="H96:H116" si="63">(E96*F96*G96)/3000</f>
        <v>0</v>
      </c>
      <c r="I96" s="73" t="s">
        <v>23</v>
      </c>
      <c r="J96" s="73">
        <v>2</v>
      </c>
      <c r="K96" s="75">
        <f>VLOOKUP(B96,'FIYAT DATA'!A:C,3,)</f>
        <v>52</v>
      </c>
      <c r="L96" s="75">
        <f t="shared" ref="L96:L109" si="64">K96/1.2</f>
        <v>43.333333333333336</v>
      </c>
      <c r="M96" s="75">
        <v>6</v>
      </c>
      <c r="N96" s="75">
        <v>2</v>
      </c>
      <c r="O96" s="75">
        <f t="shared" ref="O96:O109" si="65">(L96*1.2)+M96+N96</f>
        <v>60</v>
      </c>
      <c r="P96" s="148">
        <v>249.9</v>
      </c>
      <c r="Q96" s="147" cm="1">
        <f t="array" ref="Q96">_xlfn.IFS(I96=VLOOKUP(I96,Sistem!$L$1:$M$21,1,0),VLOOKUP(I96,Sistem!$L$1:$M$21,2,0))</f>
        <v>0.185</v>
      </c>
      <c r="R96" s="141">
        <f t="shared" si="55"/>
        <v>38.987583333333326</v>
      </c>
      <c r="S96" s="78">
        <f t="shared" si="56"/>
        <v>0.15601273842870478</v>
      </c>
      <c r="T96" s="79">
        <f t="shared" si="57"/>
        <v>0.64979305555555544</v>
      </c>
      <c r="U96" s="80" cm="1">
        <f t="array" ref="U96">_xlfn.IFS(P96&lt;='Kargo Fiyatları'!$M$4,'Kargo Fiyatları'!$O$4,P96&lt;='Kargo Fiyatları'!$M$5,'Kargo Fiyatları'!$O$5,P96&gt;='Kargo Fiyatları'!$M$6,VLOOKUP(J96,'Kargo Fiyatları'!A:K,7,0)*1.2)</f>
        <v>62.003999999999998</v>
      </c>
      <c r="V96" s="75">
        <v>8.39</v>
      </c>
      <c r="W96" s="75">
        <f t="shared" si="58"/>
        <v>46.231500000000004</v>
      </c>
      <c r="X96" s="81">
        <f t="shared" si="59"/>
        <v>12.212416666666684</v>
      </c>
      <c r="Y96" s="82">
        <f t="shared" si="60"/>
        <v>2.0825</v>
      </c>
      <c r="Z96" s="131">
        <v>0.04</v>
      </c>
      <c r="AA96" s="132">
        <f t="shared" si="61"/>
        <v>9.9960000000000004</v>
      </c>
      <c r="AB96" s="134">
        <v>0.04</v>
      </c>
      <c r="AC96" s="135">
        <f t="shared" si="62"/>
        <v>9.9960000000000004</v>
      </c>
    </row>
    <row r="97" spans="1:29" x14ac:dyDescent="0.3">
      <c r="A97" s="109" t="s">
        <v>620</v>
      </c>
      <c r="B97" s="109" t="s">
        <v>321</v>
      </c>
      <c r="C97" s="73" t="s">
        <v>357</v>
      </c>
      <c r="D97" s="89" t="s">
        <v>381</v>
      </c>
      <c r="E97" s="73">
        <v>16</v>
      </c>
      <c r="F97" s="73">
        <v>31</v>
      </c>
      <c r="G97" s="73">
        <v>11</v>
      </c>
      <c r="H97" s="74">
        <f t="shared" si="63"/>
        <v>1.8186666666666667</v>
      </c>
      <c r="I97" s="73" t="s">
        <v>23</v>
      </c>
      <c r="J97" s="73">
        <v>3</v>
      </c>
      <c r="K97" s="75">
        <f>VLOOKUP(B97,'FIYAT DATA'!A:C,3,)</f>
        <v>64</v>
      </c>
      <c r="L97" s="75">
        <f t="shared" si="64"/>
        <v>53.333333333333336</v>
      </c>
      <c r="M97" s="75">
        <v>6</v>
      </c>
      <c r="N97" s="75">
        <v>2</v>
      </c>
      <c r="O97" s="75">
        <f t="shared" si="65"/>
        <v>72</v>
      </c>
      <c r="P97" s="148">
        <v>329.9</v>
      </c>
      <c r="Q97" s="147" cm="1">
        <f t="array" ref="Q97">_xlfn.IFS(I97=VLOOKUP(I97,Sistem!$L$1:$M$21,1,0),VLOOKUP(I97,Sistem!$L$1:$M$21,2,0))</f>
        <v>0.185</v>
      </c>
      <c r="R97" s="141">
        <f t="shared" si="55"/>
        <v>56.72425000000004</v>
      </c>
      <c r="S97" s="78">
        <f t="shared" si="56"/>
        <v>0.17194377083964851</v>
      </c>
      <c r="T97" s="79">
        <f t="shared" si="57"/>
        <v>0.78783680555555613</v>
      </c>
      <c r="U97" s="80" cm="1">
        <f t="array" ref="U97">_xlfn.IFS(P97&lt;='Kargo Fiyatları'!$M$4,'Kargo Fiyatları'!$O$4,P97&lt;='Kargo Fiyatları'!$M$5,'Kargo Fiyatları'!$O$5,P97&gt;='Kargo Fiyatları'!$M$6,VLOOKUP(J97,'Kargo Fiyatları'!A:K,7,0)*1.2)</f>
        <v>85.44</v>
      </c>
      <c r="V97" s="75">
        <v>8.39</v>
      </c>
      <c r="W97" s="75">
        <f t="shared" si="58"/>
        <v>61.031499999999994</v>
      </c>
      <c r="X97" s="81">
        <f t="shared" si="59"/>
        <v>17.173083333333295</v>
      </c>
      <c r="Y97" s="82">
        <f t="shared" si="60"/>
        <v>2.749166666666667</v>
      </c>
      <c r="Z97" s="131">
        <v>0.04</v>
      </c>
      <c r="AA97" s="132">
        <f t="shared" si="61"/>
        <v>13.196</v>
      </c>
      <c r="AB97" s="134">
        <v>0.04</v>
      </c>
      <c r="AC97" s="135">
        <f t="shared" si="62"/>
        <v>13.196</v>
      </c>
    </row>
    <row r="98" spans="1:29" x14ac:dyDescent="0.3">
      <c r="A98" s="109" t="s">
        <v>621</v>
      </c>
      <c r="B98" s="109" t="s">
        <v>323</v>
      </c>
      <c r="C98" s="73" t="s">
        <v>358</v>
      </c>
      <c r="D98" s="89" t="s">
        <v>382</v>
      </c>
      <c r="H98" s="74">
        <f t="shared" si="63"/>
        <v>0</v>
      </c>
      <c r="I98" s="73" t="s">
        <v>23</v>
      </c>
      <c r="J98" s="73">
        <v>3</v>
      </c>
      <c r="K98" s="75">
        <f>VLOOKUP(B98,'FIYAT DATA'!A:C,3,)</f>
        <v>68</v>
      </c>
      <c r="L98" s="75">
        <f t="shared" si="64"/>
        <v>56.666666666666671</v>
      </c>
      <c r="M98" s="75">
        <v>6</v>
      </c>
      <c r="N98" s="75">
        <v>2</v>
      </c>
      <c r="O98" s="75">
        <f t="shared" si="65"/>
        <v>76</v>
      </c>
      <c r="P98" s="148">
        <v>339.9</v>
      </c>
      <c r="Q98" s="147" cm="1">
        <f t="array" ref="Q98">_xlfn.IFS(I98=VLOOKUP(I98,Sistem!$L$1:$M$21,1,0),VLOOKUP(I98,Sistem!$L$1:$M$21,2,0))</f>
        <v>0.185</v>
      </c>
      <c r="R98" s="141">
        <f t="shared" si="55"/>
        <v>59.299250000000015</v>
      </c>
      <c r="S98" s="78">
        <f t="shared" si="56"/>
        <v>0.17446087084436604</v>
      </c>
      <c r="T98" s="79">
        <f t="shared" si="57"/>
        <v>0.78025328947368444</v>
      </c>
      <c r="U98" s="80" cm="1">
        <f t="array" ref="U98">_xlfn.IFS(P98&lt;='Kargo Fiyatları'!$M$4,'Kargo Fiyatları'!$O$4,P98&lt;='Kargo Fiyatları'!$M$5,'Kargo Fiyatları'!$O$5,P98&gt;='Kargo Fiyatları'!$M$6,VLOOKUP(J98,'Kargo Fiyatları'!A:K,7,0)*1.2)</f>
        <v>85.44</v>
      </c>
      <c r="V98" s="75">
        <v>8.39</v>
      </c>
      <c r="W98" s="75">
        <f t="shared" si="58"/>
        <v>62.881499999999996</v>
      </c>
      <c r="X98" s="81">
        <f t="shared" si="59"/>
        <v>17.864749999999987</v>
      </c>
      <c r="Y98" s="82">
        <f t="shared" si="60"/>
        <v>2.8325</v>
      </c>
      <c r="Z98" s="131">
        <v>0.04</v>
      </c>
      <c r="AA98" s="132">
        <f t="shared" si="61"/>
        <v>13.596</v>
      </c>
      <c r="AB98" s="134">
        <v>0.04</v>
      </c>
      <c r="AC98" s="135">
        <f t="shared" si="62"/>
        <v>13.596</v>
      </c>
    </row>
    <row r="99" spans="1:29" x14ac:dyDescent="0.3">
      <c r="A99" s="109" t="s">
        <v>622</v>
      </c>
      <c r="B99" s="109" t="s">
        <v>324</v>
      </c>
      <c r="C99" s="73" t="s">
        <v>359</v>
      </c>
      <c r="D99" s="89" t="s">
        <v>383</v>
      </c>
      <c r="H99" s="74">
        <f t="shared" si="63"/>
        <v>0</v>
      </c>
      <c r="I99" s="73" t="s">
        <v>23</v>
      </c>
      <c r="J99" s="73">
        <v>3</v>
      </c>
      <c r="K99" s="75">
        <f>VLOOKUP(B99,'FIYAT DATA'!A:C,3,)</f>
        <v>85</v>
      </c>
      <c r="L99" s="75">
        <f t="shared" si="64"/>
        <v>70.833333333333343</v>
      </c>
      <c r="M99" s="75">
        <f>VLOOKUP(J99,Sistem!E:J,6,0)</f>
        <v>7</v>
      </c>
      <c r="N99" s="75">
        <v>2</v>
      </c>
      <c r="O99" s="75">
        <f t="shared" si="65"/>
        <v>94.000000000000014</v>
      </c>
      <c r="P99" s="148">
        <v>379.9</v>
      </c>
      <c r="Q99" s="147" cm="1">
        <f t="array" ref="Q99">_xlfn.IFS(I99=VLOOKUP(I99,Sistem!$L$1:$M$21,1,0),VLOOKUP(I99,Sistem!$L$1:$M$21,2,0))</f>
        <v>0.185</v>
      </c>
      <c r="R99" s="141">
        <f t="shared" si="55"/>
        <v>67.932583333333312</v>
      </c>
      <c r="S99" s="78">
        <f t="shared" si="56"/>
        <v>0.1788170132491006</v>
      </c>
      <c r="T99" s="79">
        <f t="shared" si="57"/>
        <v>0.72268705673758837</v>
      </c>
      <c r="U99" s="80" cm="1">
        <f t="array" ref="U99">_xlfn.IFS(P99&lt;='Kargo Fiyatları'!$M$4,'Kargo Fiyatları'!$O$4,P99&lt;='Kargo Fiyatları'!$M$5,'Kargo Fiyatları'!$O$5,P99&gt;='Kargo Fiyatları'!$M$6,VLOOKUP(J99,'Kargo Fiyatları'!A:K,7,0)*1.2)</f>
        <v>85.44</v>
      </c>
      <c r="V99" s="75">
        <v>8.39</v>
      </c>
      <c r="W99" s="75">
        <f t="shared" si="58"/>
        <v>70.281499999999994</v>
      </c>
      <c r="X99" s="81">
        <f t="shared" si="59"/>
        <v>20.298083333333352</v>
      </c>
      <c r="Y99" s="82">
        <f t="shared" si="60"/>
        <v>3.1658333333333331</v>
      </c>
      <c r="Z99" s="131">
        <v>0.04</v>
      </c>
      <c r="AA99" s="132">
        <f t="shared" si="61"/>
        <v>15.196</v>
      </c>
      <c r="AB99" s="134">
        <v>0.04</v>
      </c>
      <c r="AC99" s="135">
        <f t="shared" si="62"/>
        <v>15.196</v>
      </c>
    </row>
    <row r="100" spans="1:29" x14ac:dyDescent="0.3">
      <c r="A100" s="109" t="s">
        <v>623</v>
      </c>
      <c r="B100" s="109" t="s">
        <v>326</v>
      </c>
      <c r="C100" s="73" t="s">
        <v>360</v>
      </c>
      <c r="D100" s="89" t="s">
        <v>384</v>
      </c>
      <c r="E100" s="73">
        <v>16</v>
      </c>
      <c r="F100" s="73">
        <v>31</v>
      </c>
      <c r="G100" s="73">
        <v>16</v>
      </c>
      <c r="H100" s="74">
        <f t="shared" si="63"/>
        <v>2.6453333333333333</v>
      </c>
      <c r="I100" s="73" t="s">
        <v>23</v>
      </c>
      <c r="J100" s="73">
        <v>4</v>
      </c>
      <c r="K100" s="75">
        <f>VLOOKUP(B100,'FIYAT DATA'!A:C,3,)</f>
        <v>86</v>
      </c>
      <c r="L100" s="75">
        <f t="shared" si="64"/>
        <v>71.666666666666671</v>
      </c>
      <c r="M100" s="75">
        <v>7</v>
      </c>
      <c r="N100" s="75">
        <v>2</v>
      </c>
      <c r="O100" s="75">
        <f t="shared" si="65"/>
        <v>95</v>
      </c>
      <c r="P100" s="148">
        <v>389.9</v>
      </c>
      <c r="Q100" s="147" cm="1">
        <f t="array" ref="Q100">_xlfn.IFS(I100=VLOOKUP(I100,Sistem!$L$1:$M$21,1,0),VLOOKUP(I100,Sistem!$L$1:$M$21,2,0))</f>
        <v>0.185</v>
      </c>
      <c r="R100" s="141">
        <f t="shared" si="55"/>
        <v>67.747583333333353</v>
      </c>
      <c r="S100" s="78">
        <f t="shared" si="56"/>
        <v>0.17375630503547923</v>
      </c>
      <c r="T100" s="79">
        <f t="shared" si="57"/>
        <v>0.71313245614035103</v>
      </c>
      <c r="U100" s="80" cm="1">
        <f t="array" ref="U100">_xlfn.IFS(P100&lt;='Kargo Fiyatları'!$M$4,'Kargo Fiyatları'!$O$4,P100&lt;='Kargo Fiyatları'!$M$5,'Kargo Fiyatları'!$O$5,P100&gt;='Kargo Fiyatları'!$M$6,VLOOKUP(J100,'Kargo Fiyatları'!A:K,7,0)*1.2)</f>
        <v>91.751999999999995</v>
      </c>
      <c r="V100" s="75">
        <v>8.39</v>
      </c>
      <c r="W100" s="75">
        <f t="shared" si="58"/>
        <v>72.131499999999988</v>
      </c>
      <c r="X100" s="81">
        <f t="shared" si="59"/>
        <v>20.437749999999966</v>
      </c>
      <c r="Y100" s="82">
        <f t="shared" si="60"/>
        <v>3.249166666666667</v>
      </c>
      <c r="Z100" s="131">
        <v>0.04</v>
      </c>
      <c r="AA100" s="132">
        <f t="shared" si="61"/>
        <v>15.596</v>
      </c>
      <c r="AB100" s="134">
        <v>0.04</v>
      </c>
      <c r="AC100" s="135">
        <f t="shared" si="62"/>
        <v>15.596</v>
      </c>
    </row>
    <row r="101" spans="1:29" x14ac:dyDescent="0.3">
      <c r="A101" s="109" t="s">
        <v>624</v>
      </c>
      <c r="B101" s="109" t="s">
        <v>328</v>
      </c>
      <c r="C101" s="73" t="s">
        <v>361</v>
      </c>
      <c r="D101" s="73" t="s">
        <v>385</v>
      </c>
      <c r="H101" s="74">
        <f t="shared" si="63"/>
        <v>0</v>
      </c>
      <c r="I101" s="73" t="s">
        <v>23</v>
      </c>
      <c r="J101" s="73">
        <v>4</v>
      </c>
      <c r="K101" s="75">
        <f>VLOOKUP(B101,'FIYAT DATA'!A:C,3,)</f>
        <v>108</v>
      </c>
      <c r="L101" s="75">
        <f t="shared" si="64"/>
        <v>90</v>
      </c>
      <c r="M101" s="75">
        <v>7</v>
      </c>
      <c r="N101" s="75">
        <v>2</v>
      </c>
      <c r="O101" s="75">
        <f t="shared" si="65"/>
        <v>117</v>
      </c>
      <c r="P101" s="148">
        <v>429.9</v>
      </c>
      <c r="Q101" s="147" cm="1">
        <f t="array" ref="Q101">_xlfn.IFS(I101=VLOOKUP(I101,Sistem!$L$1:$M$21,1,0),VLOOKUP(I101,Sistem!$L$1:$M$21,2,0))</f>
        <v>0.185</v>
      </c>
      <c r="R101" s="141">
        <f t="shared" ref="R101:R110" si="66">P101-O101-U101-V101-W101-X101-Y101-AA101-AC101</f>
        <v>73.04758333333335</v>
      </c>
      <c r="S101" s="78">
        <f t="shared" ref="S101:S110" si="67">R101/P101</f>
        <v>0.16991761649996129</v>
      </c>
      <c r="T101" s="79">
        <f t="shared" ref="T101:T110" si="68">R101/O101</f>
        <v>0.62433831908831927</v>
      </c>
      <c r="U101" s="80" cm="1">
        <f t="array" ref="U101">_xlfn.IFS(P101&lt;='Kargo Fiyatları'!$M$4,'Kargo Fiyatları'!$O$4,P101&lt;='Kargo Fiyatları'!$M$5,'Kargo Fiyatları'!$O$5,P101&gt;='Kargo Fiyatları'!$M$6,VLOOKUP(J101,'Kargo Fiyatları'!A:K,7,0)*1.2)</f>
        <v>91.751999999999995</v>
      </c>
      <c r="V101" s="75">
        <v>8.39</v>
      </c>
      <c r="W101" s="75">
        <f t="shared" ref="W101:W110" si="69">P101*Q101</f>
        <v>79.531499999999994</v>
      </c>
      <c r="X101" s="81">
        <f t="shared" ref="X101:X110" si="70">(P101-(P101/1.2))-((O101+U101+V101+W101)-((O101+U101+V101+W101)/1.2))</f>
        <v>22.204416666666646</v>
      </c>
      <c r="Y101" s="82">
        <f t="shared" ref="Y101:Y110" si="71">(P101/1.2)*0.01</f>
        <v>3.5825</v>
      </c>
      <c r="Z101" s="131">
        <v>0.04</v>
      </c>
      <c r="AA101" s="132">
        <f t="shared" ref="AA101:AA110" si="72">P101*Z101</f>
        <v>17.195999999999998</v>
      </c>
      <c r="AB101" s="134">
        <v>0.04</v>
      </c>
      <c r="AC101" s="135">
        <f t="shared" ref="AC101:AC110" si="73">P101*AB101</f>
        <v>17.195999999999998</v>
      </c>
    </row>
    <row r="102" spans="1:29" x14ac:dyDescent="0.3">
      <c r="A102" s="109" t="s">
        <v>625</v>
      </c>
      <c r="B102" s="109" t="s">
        <v>329</v>
      </c>
      <c r="C102" s="90" t="s">
        <v>362</v>
      </c>
      <c r="D102" s="90" t="s">
        <v>386</v>
      </c>
      <c r="H102" s="74">
        <f t="shared" si="63"/>
        <v>0</v>
      </c>
      <c r="I102" s="73" t="s">
        <v>23</v>
      </c>
      <c r="J102" s="73">
        <v>5</v>
      </c>
      <c r="K102" s="75">
        <f>VLOOKUP(B102,'FIYAT DATA'!A:C,3,)</f>
        <v>96</v>
      </c>
      <c r="L102" s="75">
        <f t="shared" si="64"/>
        <v>80</v>
      </c>
      <c r="M102" s="75">
        <v>7</v>
      </c>
      <c r="N102" s="75">
        <v>2</v>
      </c>
      <c r="O102" s="75">
        <f t="shared" si="65"/>
        <v>105</v>
      </c>
      <c r="P102" s="148">
        <v>419.9</v>
      </c>
      <c r="Q102" s="147" cm="1">
        <f t="array" ref="Q102">_xlfn.IFS(I102=VLOOKUP(I102,Sistem!$L$1:$M$21,1,0),VLOOKUP(I102,Sistem!$L$1:$M$21,2,0))</f>
        <v>0.185</v>
      </c>
      <c r="R102" s="141">
        <f t="shared" si="66"/>
        <v>72.519250000000028</v>
      </c>
      <c r="S102" s="78">
        <f t="shared" si="67"/>
        <v>0.17270600142891171</v>
      </c>
      <c r="T102" s="79">
        <f t="shared" si="68"/>
        <v>0.69065952380952411</v>
      </c>
      <c r="U102" s="80" cm="1">
        <f t="array" ref="U102">_xlfn.IFS(P102&lt;='Kargo Fiyatları'!$M$4,'Kargo Fiyatları'!$O$4,P102&lt;='Kargo Fiyatları'!$M$5,'Kargo Fiyatları'!$O$5,P102&gt;='Kargo Fiyatları'!$M$6,VLOOKUP(J102,'Kargo Fiyatları'!A:K,7,0)*1.2)</f>
        <v>97.295999999999992</v>
      </c>
      <c r="V102" s="75">
        <v>8.39</v>
      </c>
      <c r="W102" s="75">
        <f t="shared" si="69"/>
        <v>77.6815</v>
      </c>
      <c r="X102" s="81">
        <f t="shared" si="70"/>
        <v>21.922083333333319</v>
      </c>
      <c r="Y102" s="82">
        <f t="shared" si="71"/>
        <v>3.499166666666667</v>
      </c>
      <c r="Z102" s="131">
        <v>0.04</v>
      </c>
      <c r="AA102" s="132">
        <f t="shared" si="72"/>
        <v>16.795999999999999</v>
      </c>
      <c r="AB102" s="134">
        <v>0.04</v>
      </c>
      <c r="AC102" s="135">
        <f t="shared" si="73"/>
        <v>16.795999999999999</v>
      </c>
    </row>
    <row r="103" spans="1:29" x14ac:dyDescent="0.3">
      <c r="A103" s="109" t="s">
        <v>626</v>
      </c>
      <c r="B103" s="109" t="s">
        <v>333</v>
      </c>
      <c r="C103" s="73" t="s">
        <v>363</v>
      </c>
      <c r="D103" s="89" t="s">
        <v>387</v>
      </c>
      <c r="H103" s="74">
        <f t="shared" si="63"/>
        <v>0</v>
      </c>
      <c r="I103" s="73" t="s">
        <v>23</v>
      </c>
      <c r="J103" s="73">
        <v>5</v>
      </c>
      <c r="K103" s="75">
        <f>VLOOKUP(B103,'FIYAT DATA'!A:C,3,)</f>
        <v>122</v>
      </c>
      <c r="L103" s="75">
        <f t="shared" si="64"/>
        <v>101.66666666666667</v>
      </c>
      <c r="M103" s="75">
        <v>7</v>
      </c>
      <c r="N103" s="75">
        <v>2</v>
      </c>
      <c r="O103" s="75">
        <f t="shared" si="65"/>
        <v>131</v>
      </c>
      <c r="P103" s="148">
        <v>469.9</v>
      </c>
      <c r="Q103" s="147" cm="1">
        <f t="array" ref="Q103">_xlfn.IFS(I103=VLOOKUP(I103,Sistem!$L$1:$M$21,1,0),VLOOKUP(I103,Sistem!$L$1:$M$21,2,0))</f>
        <v>0.185</v>
      </c>
      <c r="R103" s="141">
        <f t="shared" si="66"/>
        <v>80.394249999999971</v>
      </c>
      <c r="S103" s="78">
        <f t="shared" si="67"/>
        <v>0.1710879974462651</v>
      </c>
      <c r="T103" s="79">
        <f t="shared" si="68"/>
        <v>0.61369656488549595</v>
      </c>
      <c r="U103" s="80" cm="1">
        <f t="array" ref="U103">_xlfn.IFS(P103&lt;='Kargo Fiyatları'!$M$4,'Kargo Fiyatları'!$O$4,P103&lt;='Kargo Fiyatları'!$M$5,'Kargo Fiyatları'!$O$5,P103&gt;='Kargo Fiyatları'!$M$6,VLOOKUP(J103,'Kargo Fiyatları'!A:K,7,0)*1.2)</f>
        <v>97.295999999999992</v>
      </c>
      <c r="V103" s="75">
        <v>8.39</v>
      </c>
      <c r="W103" s="75">
        <f t="shared" si="69"/>
        <v>86.9315</v>
      </c>
      <c r="X103" s="81">
        <f t="shared" si="70"/>
        <v>24.38041666666669</v>
      </c>
      <c r="Y103" s="82">
        <f t="shared" si="71"/>
        <v>3.9158333333333331</v>
      </c>
      <c r="Z103" s="131">
        <v>0.04</v>
      </c>
      <c r="AA103" s="132">
        <f t="shared" si="72"/>
        <v>18.795999999999999</v>
      </c>
      <c r="AB103" s="134">
        <v>0.04</v>
      </c>
      <c r="AC103" s="135">
        <f t="shared" si="73"/>
        <v>18.795999999999999</v>
      </c>
    </row>
    <row r="104" spans="1:29" x14ac:dyDescent="0.3">
      <c r="A104" s="109" t="s">
        <v>627</v>
      </c>
      <c r="B104" s="109" t="s">
        <v>334</v>
      </c>
      <c r="C104" s="73" t="s">
        <v>364</v>
      </c>
      <c r="D104" s="89" t="s">
        <v>393</v>
      </c>
      <c r="E104" s="91"/>
      <c r="F104" s="91"/>
      <c r="G104" s="91"/>
      <c r="H104" s="74">
        <f t="shared" si="63"/>
        <v>0</v>
      </c>
      <c r="I104" s="73" t="s">
        <v>23</v>
      </c>
      <c r="J104" s="73">
        <v>5</v>
      </c>
      <c r="K104" s="75">
        <f>VLOOKUP(B104,'FIYAT DATA'!A:C,3,)</f>
        <v>153</v>
      </c>
      <c r="L104" s="75">
        <f t="shared" si="64"/>
        <v>127.5</v>
      </c>
      <c r="M104" s="75">
        <v>8</v>
      </c>
      <c r="N104" s="75">
        <v>2</v>
      </c>
      <c r="O104" s="75">
        <f t="shared" si="65"/>
        <v>163</v>
      </c>
      <c r="P104" s="148">
        <v>539.9</v>
      </c>
      <c r="Q104" s="147" cm="1">
        <f t="array" ref="Q104">_xlfn.IFS(I104=VLOOKUP(I104,Sistem!$L$1:$M$21,1,0),VLOOKUP(I104,Sistem!$L$1:$M$21,2,0))</f>
        <v>0.185</v>
      </c>
      <c r="R104" s="141">
        <f t="shared" si="66"/>
        <v>95.085916666666691</v>
      </c>
      <c r="S104" s="78">
        <f t="shared" si="67"/>
        <v>0.17611764524294626</v>
      </c>
      <c r="T104" s="79">
        <f t="shared" si="68"/>
        <v>0.58334918200409014</v>
      </c>
      <c r="U104" s="80" cm="1">
        <f t="array" ref="U104">_xlfn.IFS(P104&lt;='Kargo Fiyatları'!$M$4,'Kargo Fiyatları'!$O$4,P104&lt;='Kargo Fiyatları'!$M$5,'Kargo Fiyatları'!$O$5,P104&gt;='Kargo Fiyatları'!$M$6,VLOOKUP(J104,'Kargo Fiyatları'!A:K,7,0)*1.2)</f>
        <v>97.295999999999992</v>
      </c>
      <c r="V104" s="75">
        <v>8.39</v>
      </c>
      <c r="W104" s="75">
        <f t="shared" si="69"/>
        <v>99.881499999999988</v>
      </c>
      <c r="X104" s="81">
        <f t="shared" si="70"/>
        <v>28.555416666666645</v>
      </c>
      <c r="Y104" s="82">
        <f t="shared" si="71"/>
        <v>4.4991666666666665</v>
      </c>
      <c r="Z104" s="131">
        <v>0.04</v>
      </c>
      <c r="AA104" s="132">
        <f t="shared" si="72"/>
        <v>21.596</v>
      </c>
      <c r="AB104" s="134">
        <v>0.04</v>
      </c>
      <c r="AC104" s="135">
        <f t="shared" si="73"/>
        <v>21.596</v>
      </c>
    </row>
    <row r="105" spans="1:29" x14ac:dyDescent="0.3">
      <c r="A105" s="109" t="s">
        <v>628</v>
      </c>
      <c r="B105" s="109" t="s">
        <v>335</v>
      </c>
      <c r="C105" s="73" t="s">
        <v>369</v>
      </c>
      <c r="D105" s="73" t="s">
        <v>388</v>
      </c>
      <c r="E105" s="87"/>
      <c r="F105" s="87"/>
      <c r="G105" s="87"/>
      <c r="H105" s="74">
        <f t="shared" si="63"/>
        <v>0</v>
      </c>
      <c r="I105" s="73" t="s">
        <v>23</v>
      </c>
      <c r="J105" s="73">
        <v>6</v>
      </c>
      <c r="K105" s="75">
        <f>VLOOKUP(B105,'FIYAT DATA'!A:C,3,)</f>
        <v>262</v>
      </c>
      <c r="L105" s="75">
        <f t="shared" si="64"/>
        <v>218.33333333333334</v>
      </c>
      <c r="M105" s="75">
        <v>8</v>
      </c>
      <c r="N105" s="75">
        <v>2</v>
      </c>
      <c r="O105" s="75">
        <f t="shared" si="65"/>
        <v>272</v>
      </c>
      <c r="P105" s="148">
        <v>779.9</v>
      </c>
      <c r="Q105" s="147" cm="1">
        <f t="array" ref="Q105">_xlfn.IFS(I105=VLOOKUP(I105,Sistem!$L$1:$M$21,1,0),VLOOKUP(I105,Sistem!$L$1:$M$21,2,0))</f>
        <v>0.185</v>
      </c>
      <c r="R105" s="141">
        <f t="shared" si="66"/>
        <v>135.44258333333329</v>
      </c>
      <c r="S105" s="78">
        <f t="shared" si="67"/>
        <v>0.17366660255588318</v>
      </c>
      <c r="T105" s="79">
        <f t="shared" si="68"/>
        <v>0.49795067401960769</v>
      </c>
      <c r="U105" s="80" cm="1">
        <f t="array" ref="U105">_xlfn.IFS(P105&lt;='Kargo Fiyatları'!$M$4,'Kargo Fiyatları'!$O$4,P105&lt;='Kargo Fiyatları'!$M$5,'Kargo Fiyatları'!$O$5,P105&gt;='Kargo Fiyatları'!$M$6,VLOOKUP(J105,'Kargo Fiyatları'!A:K,7,0)*1.2)</f>
        <v>110.02799999999999</v>
      </c>
      <c r="V105" s="75">
        <v>8.39</v>
      </c>
      <c r="W105" s="75">
        <f t="shared" si="69"/>
        <v>144.28149999999999</v>
      </c>
      <c r="X105" s="81">
        <f t="shared" si="70"/>
        <v>40.866750000000025</v>
      </c>
      <c r="Y105" s="82">
        <f t="shared" si="71"/>
        <v>6.4991666666666665</v>
      </c>
      <c r="Z105" s="131">
        <v>0.04</v>
      </c>
      <c r="AA105" s="132">
        <f t="shared" si="72"/>
        <v>31.196000000000002</v>
      </c>
      <c r="AB105" s="134">
        <v>0.04</v>
      </c>
      <c r="AC105" s="135">
        <f t="shared" si="73"/>
        <v>31.196000000000002</v>
      </c>
    </row>
    <row r="106" spans="1:29" x14ac:dyDescent="0.3">
      <c r="A106" s="109" t="s">
        <v>629</v>
      </c>
      <c r="B106" s="109" t="s">
        <v>336</v>
      </c>
      <c r="C106" s="73" t="s">
        <v>368</v>
      </c>
      <c r="D106" s="73" t="s">
        <v>389</v>
      </c>
      <c r="E106" s="87"/>
      <c r="F106" s="87"/>
      <c r="G106" s="87"/>
      <c r="H106" s="74">
        <f t="shared" si="63"/>
        <v>0</v>
      </c>
      <c r="I106" s="73" t="s">
        <v>23</v>
      </c>
      <c r="J106" s="73">
        <v>7</v>
      </c>
      <c r="K106" s="75">
        <f>VLOOKUP(B106,'FIYAT DATA'!A:C,3,)</f>
        <v>338</v>
      </c>
      <c r="L106" s="75">
        <f t="shared" si="64"/>
        <v>281.66666666666669</v>
      </c>
      <c r="M106" s="75">
        <v>10</v>
      </c>
      <c r="N106" s="75">
        <v>2</v>
      </c>
      <c r="O106" s="75">
        <f t="shared" si="65"/>
        <v>350</v>
      </c>
      <c r="P106" s="148">
        <v>949.9</v>
      </c>
      <c r="Q106" s="147" cm="1">
        <f t="array" ref="Q106">_xlfn.IFS(I106=VLOOKUP(I106,Sistem!$L$1:$M$21,1,0),VLOOKUP(I106,Sistem!$L$1:$M$21,2,0))</f>
        <v>0.185</v>
      </c>
      <c r="R106" s="141">
        <f t="shared" si="66"/>
        <v>164.23425</v>
      </c>
      <c r="S106" s="78">
        <f t="shared" si="67"/>
        <v>0.17289635751131699</v>
      </c>
      <c r="T106" s="79">
        <f t="shared" si="68"/>
        <v>0.46924071428571429</v>
      </c>
      <c r="U106" s="80" cm="1">
        <f t="array" ref="U106">_xlfn.IFS(P106&lt;='Kargo Fiyatları'!$M$4,'Kargo Fiyatları'!$O$4,P106&lt;='Kargo Fiyatları'!$M$5,'Kargo Fiyatları'!$O$5,P106&gt;='Kargo Fiyatları'!$M$6,VLOOKUP(J106,'Kargo Fiyatları'!A:K,7,0)*1.2)</f>
        <v>118.008</v>
      </c>
      <c r="V106" s="75">
        <v>8.39</v>
      </c>
      <c r="W106" s="75">
        <f t="shared" si="69"/>
        <v>175.73149999999998</v>
      </c>
      <c r="X106" s="81">
        <f t="shared" si="70"/>
        <v>49.628416666666681</v>
      </c>
      <c r="Y106" s="82">
        <f t="shared" si="71"/>
        <v>7.9158333333333335</v>
      </c>
      <c r="Z106" s="131">
        <v>0.04</v>
      </c>
      <c r="AA106" s="132">
        <f t="shared" si="72"/>
        <v>37.996000000000002</v>
      </c>
      <c r="AB106" s="134">
        <v>0.04</v>
      </c>
      <c r="AC106" s="135">
        <f t="shared" si="73"/>
        <v>37.996000000000002</v>
      </c>
    </row>
    <row r="107" spans="1:29" x14ac:dyDescent="0.3">
      <c r="A107" s="109" t="s">
        <v>630</v>
      </c>
      <c r="B107" s="109" t="s">
        <v>337</v>
      </c>
      <c r="C107" s="73" t="s">
        <v>367</v>
      </c>
      <c r="D107" s="73" t="s">
        <v>390</v>
      </c>
      <c r="E107" s="87"/>
      <c r="F107" s="87"/>
      <c r="G107" s="87"/>
      <c r="H107" s="74">
        <f t="shared" si="63"/>
        <v>0</v>
      </c>
      <c r="I107" s="73" t="s">
        <v>23</v>
      </c>
      <c r="J107" s="73">
        <v>7</v>
      </c>
      <c r="K107" s="75">
        <f>VLOOKUP(B107,'FIYAT DATA'!A:C,3,)</f>
        <v>308</v>
      </c>
      <c r="L107" s="75">
        <f t="shared" si="64"/>
        <v>256.66666666666669</v>
      </c>
      <c r="M107" s="75">
        <v>10</v>
      </c>
      <c r="N107" s="75">
        <v>2</v>
      </c>
      <c r="O107" s="75">
        <f t="shared" si="65"/>
        <v>320</v>
      </c>
      <c r="P107" s="148">
        <v>899.9</v>
      </c>
      <c r="Q107" s="147" cm="1">
        <f t="array" ref="Q107">_xlfn.IFS(I107=VLOOKUP(I107,Sistem!$L$1:$M$21,1,0),VLOOKUP(I107,Sistem!$L$1:$M$21,2,0))</f>
        <v>0.185</v>
      </c>
      <c r="R107" s="141">
        <f t="shared" si="66"/>
        <v>159.69258333333329</v>
      </c>
      <c r="S107" s="78">
        <f t="shared" si="67"/>
        <v>0.17745592102826235</v>
      </c>
      <c r="T107" s="79">
        <f t="shared" si="68"/>
        <v>0.49903932291666653</v>
      </c>
      <c r="U107" s="80" cm="1">
        <f t="array" ref="U107">_xlfn.IFS(P107&lt;='Kargo Fiyatları'!$M$4,'Kargo Fiyatları'!$O$4,P107&lt;='Kargo Fiyatları'!$M$5,'Kargo Fiyatları'!$O$5,P107&gt;='Kargo Fiyatları'!$M$6,VLOOKUP(J107,'Kargo Fiyatları'!A:K,7,0)*1.2)</f>
        <v>118.008</v>
      </c>
      <c r="V107" s="75">
        <v>8.39</v>
      </c>
      <c r="W107" s="75">
        <f t="shared" si="69"/>
        <v>166.48149999999998</v>
      </c>
      <c r="X107" s="81">
        <f t="shared" si="70"/>
        <v>47.836750000000052</v>
      </c>
      <c r="Y107" s="82">
        <f t="shared" si="71"/>
        <v>7.4991666666666665</v>
      </c>
      <c r="Z107" s="131">
        <v>0.04</v>
      </c>
      <c r="AA107" s="132">
        <f t="shared" si="72"/>
        <v>35.996000000000002</v>
      </c>
      <c r="AB107" s="134">
        <v>0.04</v>
      </c>
      <c r="AC107" s="135">
        <f t="shared" si="73"/>
        <v>35.996000000000002</v>
      </c>
    </row>
    <row r="108" spans="1:29" x14ac:dyDescent="0.3">
      <c r="A108" s="109" t="s">
        <v>631</v>
      </c>
      <c r="B108" s="109" t="s">
        <v>338</v>
      </c>
      <c r="C108" s="73" t="s">
        <v>366</v>
      </c>
      <c r="D108" s="73" t="s">
        <v>391</v>
      </c>
      <c r="E108" s="87"/>
      <c r="F108" s="87"/>
      <c r="G108" s="87"/>
      <c r="H108" s="74">
        <f t="shared" si="63"/>
        <v>0</v>
      </c>
      <c r="I108" s="73" t="s">
        <v>23</v>
      </c>
      <c r="J108" s="73">
        <v>7</v>
      </c>
      <c r="K108" s="75">
        <f>VLOOKUP(B108,'FIYAT DATA'!A:C,3,)</f>
        <v>490</v>
      </c>
      <c r="L108" s="75">
        <f t="shared" si="64"/>
        <v>408.33333333333337</v>
      </c>
      <c r="M108" s="75">
        <v>10</v>
      </c>
      <c r="N108" s="75">
        <v>2</v>
      </c>
      <c r="O108" s="75">
        <f t="shared" si="65"/>
        <v>502</v>
      </c>
      <c r="P108" s="148">
        <v>1249.9000000000001</v>
      </c>
      <c r="Q108" s="147" cm="1">
        <f t="array" ref="Q108">_xlfn.IFS(I108=VLOOKUP(I108,Sistem!$L$1:$M$21,1,0),VLOOKUP(I108,Sistem!$L$1:$M$21,2,0))</f>
        <v>0.185</v>
      </c>
      <c r="R108" s="141">
        <f t="shared" si="66"/>
        <v>214.81758333333343</v>
      </c>
      <c r="S108" s="78">
        <f t="shared" si="67"/>
        <v>0.17186781609195409</v>
      </c>
      <c r="T108" s="79">
        <f t="shared" si="68"/>
        <v>0.42792347277556458</v>
      </c>
      <c r="U108" s="80" cm="1">
        <f t="array" ref="U108">_xlfn.IFS(P108&lt;='Kargo Fiyatları'!$M$4,'Kargo Fiyatları'!$O$4,P108&lt;='Kargo Fiyatları'!$M$5,'Kargo Fiyatları'!$O$5,P108&gt;='Kargo Fiyatları'!$M$6,VLOOKUP(J108,'Kargo Fiyatları'!A:K,7,0)*1.2)</f>
        <v>118.008</v>
      </c>
      <c r="V108" s="75">
        <v>8.39</v>
      </c>
      <c r="W108" s="75">
        <f t="shared" si="69"/>
        <v>231.23150000000001</v>
      </c>
      <c r="X108" s="81">
        <f t="shared" si="70"/>
        <v>65.045083333333309</v>
      </c>
      <c r="Y108" s="82">
        <f t="shared" si="71"/>
        <v>10.415833333333335</v>
      </c>
      <c r="Z108" s="131">
        <v>0.04</v>
      </c>
      <c r="AA108" s="132">
        <f t="shared" si="72"/>
        <v>49.996000000000002</v>
      </c>
      <c r="AB108" s="134">
        <v>0.04</v>
      </c>
      <c r="AC108" s="135">
        <f t="shared" si="73"/>
        <v>49.996000000000002</v>
      </c>
    </row>
    <row r="109" spans="1:29" x14ac:dyDescent="0.3">
      <c r="A109" s="109" t="s">
        <v>632</v>
      </c>
      <c r="B109" s="109" t="s">
        <v>340</v>
      </c>
      <c r="C109" s="73" t="s">
        <v>365</v>
      </c>
      <c r="D109" s="73" t="s">
        <v>392</v>
      </c>
      <c r="E109" s="87"/>
      <c r="F109" s="87"/>
      <c r="G109" s="87"/>
      <c r="H109" s="74">
        <f t="shared" si="63"/>
        <v>0</v>
      </c>
      <c r="I109" s="73" t="s">
        <v>23</v>
      </c>
      <c r="J109" s="73">
        <v>7</v>
      </c>
      <c r="K109" s="75">
        <f>VLOOKUP(B109,'FIYAT DATA'!A:C,3,)</f>
        <v>592</v>
      </c>
      <c r="L109" s="75">
        <f t="shared" si="64"/>
        <v>493.33333333333337</v>
      </c>
      <c r="M109" s="75">
        <v>10</v>
      </c>
      <c r="N109" s="75">
        <v>2</v>
      </c>
      <c r="O109" s="75">
        <f t="shared" si="65"/>
        <v>604</v>
      </c>
      <c r="P109" s="148">
        <v>1399.9</v>
      </c>
      <c r="Q109" s="147" cm="1">
        <f t="array" ref="Q109">_xlfn.IFS(I109=VLOOKUP(I109,Sistem!$L$1:$M$21,1,0),VLOOKUP(I109,Sistem!$L$1:$M$21,2,0))</f>
        <v>0.185</v>
      </c>
      <c r="R109" s="141">
        <f t="shared" si="66"/>
        <v>218.44258333333337</v>
      </c>
      <c r="S109" s="78">
        <f t="shared" si="67"/>
        <v>0.15604156249255902</v>
      </c>
      <c r="T109" s="79">
        <f t="shared" si="68"/>
        <v>0.36165990618101551</v>
      </c>
      <c r="U109" s="80" cm="1">
        <f t="array" ref="U109">_xlfn.IFS(P109&lt;='Kargo Fiyatları'!$M$4,'Kargo Fiyatları'!$O$4,P109&lt;='Kargo Fiyatları'!$M$5,'Kargo Fiyatları'!$O$5,P109&gt;='Kargo Fiyatları'!$M$6,VLOOKUP(J109,'Kargo Fiyatları'!A:K,7,0)*1.2)</f>
        <v>118.008</v>
      </c>
      <c r="V109" s="75">
        <v>8.39</v>
      </c>
      <c r="W109" s="75">
        <f t="shared" si="69"/>
        <v>258.98150000000004</v>
      </c>
      <c r="X109" s="81">
        <f t="shared" si="70"/>
        <v>68.420083333333309</v>
      </c>
      <c r="Y109" s="82">
        <f t="shared" si="71"/>
        <v>11.665833333333335</v>
      </c>
      <c r="Z109" s="131">
        <v>0.04</v>
      </c>
      <c r="AA109" s="132">
        <f t="shared" si="72"/>
        <v>55.996000000000002</v>
      </c>
      <c r="AB109" s="134">
        <v>0.04</v>
      </c>
      <c r="AC109" s="135">
        <f t="shared" si="73"/>
        <v>55.996000000000002</v>
      </c>
    </row>
    <row r="110" spans="1:29" x14ac:dyDescent="0.3">
      <c r="A110" s="109" t="s">
        <v>633</v>
      </c>
      <c r="B110" s="139" t="s">
        <v>510</v>
      </c>
      <c r="C110" s="137" t="s">
        <v>512</v>
      </c>
      <c r="D110" s="137" t="s">
        <v>511</v>
      </c>
      <c r="E110" s="73">
        <v>29</v>
      </c>
      <c r="F110" s="73">
        <v>19</v>
      </c>
      <c r="G110" s="73">
        <v>13.5</v>
      </c>
      <c r="H110" s="74">
        <f t="shared" si="63"/>
        <v>2.4794999999999998</v>
      </c>
      <c r="I110" s="73" t="s">
        <v>23</v>
      </c>
      <c r="J110" s="73">
        <v>3</v>
      </c>
      <c r="K110" s="75">
        <f>VLOOKUP(B110,'FIYAT DATA'!A:C,3,)</f>
        <v>75</v>
      </c>
      <c r="L110" s="75">
        <f t="shared" ref="L110" si="74">K110/1.2</f>
        <v>62.5</v>
      </c>
      <c r="M110" s="75">
        <v>10</v>
      </c>
      <c r="N110" s="75">
        <v>2</v>
      </c>
      <c r="O110" s="75">
        <f t="shared" ref="O110" si="75">(L110*1.2)+M110+N110</f>
        <v>87</v>
      </c>
      <c r="P110" s="148">
        <v>359.9</v>
      </c>
      <c r="Q110" s="147" cm="1">
        <f t="array" ref="Q110">_xlfn.IFS(I110=VLOOKUP(I110,Sistem!$L$1:$M$21,1,0),VLOOKUP(I110,Sistem!$L$1:$M$21,2,0))</f>
        <v>0.185</v>
      </c>
      <c r="R110" s="141">
        <f t="shared" si="66"/>
        <v>61.949250000000021</v>
      </c>
      <c r="S110" s="78">
        <f t="shared" si="67"/>
        <v>0.17212906362878586</v>
      </c>
      <c r="T110" s="79">
        <f t="shared" si="68"/>
        <v>0.7120603448275864</v>
      </c>
      <c r="U110" s="80" cm="1">
        <f t="array" ref="U110">_xlfn.IFS(P110&lt;='Kargo Fiyatları'!$M$4,'Kargo Fiyatları'!$O$4,P110&lt;='Kargo Fiyatları'!$M$5,'Kargo Fiyatları'!$O$5,P110&gt;='Kargo Fiyatları'!$M$6,VLOOKUP(J110,'Kargo Fiyatları'!A:K,7,0)*1.2)</f>
        <v>85.44</v>
      </c>
      <c r="V110" s="75">
        <v>8.39</v>
      </c>
      <c r="W110" s="75">
        <f t="shared" si="69"/>
        <v>66.581499999999991</v>
      </c>
      <c r="X110" s="81">
        <f t="shared" si="70"/>
        <v>18.748083333333312</v>
      </c>
      <c r="Y110" s="82">
        <f t="shared" si="71"/>
        <v>2.999166666666667</v>
      </c>
      <c r="Z110" s="131">
        <v>0.04</v>
      </c>
      <c r="AA110" s="132">
        <f t="shared" si="72"/>
        <v>14.395999999999999</v>
      </c>
      <c r="AB110" s="134">
        <v>0.04</v>
      </c>
      <c r="AC110" s="135">
        <f t="shared" si="73"/>
        <v>14.395999999999999</v>
      </c>
    </row>
    <row r="111" spans="1:29" x14ac:dyDescent="0.3">
      <c r="A111" s="161" t="s">
        <v>665</v>
      </c>
      <c r="B111" s="161" t="s">
        <v>648</v>
      </c>
      <c r="C111" s="162" t="s">
        <v>666</v>
      </c>
      <c r="D111" s="163" t="s">
        <v>667</v>
      </c>
      <c r="H111" s="74"/>
      <c r="I111" s="73" t="s">
        <v>509</v>
      </c>
      <c r="J111" s="73">
        <v>3</v>
      </c>
      <c r="K111" s="75">
        <f>VLOOKUP(B111,'FIYAT DATA'!A:C,3,)</f>
        <v>60</v>
      </c>
      <c r="L111" s="75">
        <f t="shared" ref="L111" si="76">K111/1.2</f>
        <v>50</v>
      </c>
      <c r="M111" s="75">
        <v>10</v>
      </c>
      <c r="N111" s="75">
        <v>2</v>
      </c>
      <c r="O111" s="75">
        <f t="shared" ref="O111" si="77">(L111*1.2)+M111+N111</f>
        <v>72</v>
      </c>
      <c r="P111" s="148">
        <v>339.9</v>
      </c>
      <c r="Q111" s="147" cm="1">
        <f t="array" ref="Q111">_xlfn.IFS(I111=VLOOKUP(I111,Sistem!$L$1:$M$21,1,0),VLOOKUP(I111,Sistem!$L$1:$M$21,2,0))</f>
        <v>0.185</v>
      </c>
      <c r="R111" s="141">
        <f t="shared" ref="R111" si="78">P111-O111-U111-V111-W111-X111-Y111-AA111-AC111</f>
        <v>62.632583333333358</v>
      </c>
      <c r="S111" s="78">
        <f t="shared" ref="S111" si="79">R111/P111</f>
        <v>0.18426767676767686</v>
      </c>
      <c r="T111" s="79">
        <f t="shared" ref="T111" si="80">R111/O111</f>
        <v>0.86989699074074112</v>
      </c>
      <c r="U111" s="80" cm="1">
        <f t="array" ref="U111">_xlfn.IFS(P111&lt;='Kargo Fiyatları'!$M$4,'Kargo Fiyatları'!$O$4,P111&lt;='Kargo Fiyatları'!$M$5,'Kargo Fiyatları'!$O$5,P111&gt;='Kargo Fiyatları'!$M$6,VLOOKUP(J111,'Kargo Fiyatları'!A:K,7,0)*1.2)</f>
        <v>85.44</v>
      </c>
      <c r="V111" s="75">
        <v>8.39</v>
      </c>
      <c r="W111" s="75">
        <f t="shared" ref="W111" si="81">P111*Q111</f>
        <v>62.881499999999996</v>
      </c>
      <c r="X111" s="81">
        <f t="shared" ref="X111" si="82">(P111-(P111/1.2))-((O111+U111+V111+W111)-((O111+U111+V111+W111)/1.2))</f>
        <v>18.531416666666644</v>
      </c>
      <c r="Y111" s="82">
        <f t="shared" ref="Y111" si="83">(P111/1.2)*0.01</f>
        <v>2.8325</v>
      </c>
      <c r="Z111" s="131">
        <v>0.04</v>
      </c>
      <c r="AA111" s="132">
        <f t="shared" ref="AA111" si="84">P111*Z111</f>
        <v>13.596</v>
      </c>
      <c r="AB111" s="134">
        <v>0.04</v>
      </c>
      <c r="AC111" s="135">
        <f t="shared" ref="AC111" si="85">P111*AB111</f>
        <v>13.596</v>
      </c>
    </row>
    <row r="112" spans="1:29" x14ac:dyDescent="0.3">
      <c r="A112" s="161" t="s">
        <v>670</v>
      </c>
      <c r="B112" s="161" t="s">
        <v>649</v>
      </c>
      <c r="C112" s="162" t="s">
        <v>672</v>
      </c>
      <c r="D112" s="163" t="s">
        <v>668</v>
      </c>
      <c r="H112" s="74"/>
      <c r="I112" s="73" t="s">
        <v>509</v>
      </c>
      <c r="J112" s="73">
        <v>3</v>
      </c>
      <c r="K112" s="75">
        <f>VLOOKUP(B112,'FIYAT DATA'!A:C,3,)</f>
        <v>100</v>
      </c>
      <c r="L112" s="75">
        <f t="shared" ref="L112" si="86">K112/1.2</f>
        <v>83.333333333333343</v>
      </c>
      <c r="M112" s="75">
        <v>10</v>
      </c>
      <c r="N112" s="75">
        <v>2</v>
      </c>
      <c r="O112" s="75">
        <f t="shared" ref="O112" si="87">(L112*1.2)+M112+N112</f>
        <v>112.00000000000001</v>
      </c>
      <c r="P112" s="148">
        <v>449.9</v>
      </c>
      <c r="Q112" s="147" cm="1">
        <f t="array" ref="Q112">_xlfn.IFS(I112=VLOOKUP(I112,Sistem!$L$1:$M$21,1,0),VLOOKUP(I112,Sistem!$L$1:$M$21,2,0))</f>
        <v>0.185</v>
      </c>
      <c r="R112" s="141">
        <f t="shared" ref="R112" si="88">P112-O112-U112-V112-W112-X112-Y112-AA112-AC112</f>
        <v>94.290916666666703</v>
      </c>
      <c r="S112" s="78">
        <f t="shared" ref="S112" si="89">R112/P112</f>
        <v>0.20958194413573397</v>
      </c>
      <c r="T112" s="79">
        <f t="shared" ref="T112" si="90">R112/O112</f>
        <v>0.84188318452380972</v>
      </c>
      <c r="U112" s="80" cm="1">
        <f t="array" ref="U112">_xlfn.IFS(P112&lt;='Kargo Fiyatları'!$M$4,'Kargo Fiyatları'!$O$4,P112&lt;='Kargo Fiyatları'!$M$5,'Kargo Fiyatları'!$O$5,P112&gt;='Kargo Fiyatları'!$M$6,VLOOKUP(J112,'Kargo Fiyatları'!A:K,7,0)*1.2)</f>
        <v>85.44</v>
      </c>
      <c r="V112" s="75">
        <v>8.39</v>
      </c>
      <c r="W112" s="75">
        <f t="shared" ref="W112" si="91">P112*Q112</f>
        <v>83.231499999999997</v>
      </c>
      <c r="X112" s="81">
        <f t="shared" ref="X112" si="92">(P112-(P112/1.2))-((O112+U112+V112+W112)-((O112+U112+V112+W112)/1.2))</f>
        <v>26.806416666666649</v>
      </c>
      <c r="Y112" s="82">
        <f t="shared" ref="Y112" si="93">(P112/1.2)*0.01</f>
        <v>3.749166666666667</v>
      </c>
      <c r="Z112" s="131">
        <v>0.04</v>
      </c>
      <c r="AA112" s="132">
        <f t="shared" ref="AA112" si="94">P112*Z112</f>
        <v>17.995999999999999</v>
      </c>
      <c r="AB112" s="134">
        <v>0.04</v>
      </c>
      <c r="AC112" s="135">
        <f t="shared" ref="AC112" si="95">P112*AB112</f>
        <v>17.995999999999999</v>
      </c>
    </row>
    <row r="113" spans="1:29" x14ac:dyDescent="0.3">
      <c r="A113" s="161" t="s">
        <v>671</v>
      </c>
      <c r="B113" s="161" t="s">
        <v>650</v>
      </c>
      <c r="C113" s="162" t="s">
        <v>673</v>
      </c>
      <c r="D113" s="163" t="s">
        <v>669</v>
      </c>
      <c r="H113" s="74"/>
      <c r="I113" s="73" t="s">
        <v>509</v>
      </c>
      <c r="J113" s="73">
        <v>3</v>
      </c>
      <c r="K113" s="75">
        <f>VLOOKUP(B113,'FIYAT DATA'!A:C,3,)</f>
        <v>200</v>
      </c>
      <c r="L113" s="75">
        <f t="shared" ref="L113" si="96">K113/1.2</f>
        <v>166.66666666666669</v>
      </c>
      <c r="M113" s="75">
        <v>10</v>
      </c>
      <c r="N113" s="75">
        <v>2</v>
      </c>
      <c r="O113" s="75">
        <f t="shared" ref="O113" si="97">(L113*1.2)+M113+N113</f>
        <v>212.00000000000003</v>
      </c>
      <c r="P113" s="148">
        <v>699.9</v>
      </c>
      <c r="Q113" s="147" cm="1">
        <f t="array" ref="Q113">_xlfn.IFS(I113=VLOOKUP(I113,Sistem!$L$1:$M$21,1,0),VLOOKUP(I113,Sistem!$L$1:$M$21,2,0))</f>
        <v>0.185</v>
      </c>
      <c r="R113" s="141">
        <f t="shared" ref="R113" si="98">P113-O113-U113-V113-W113-X113-Y113-AA113-AC113</f>
        <v>158.66591666666667</v>
      </c>
      <c r="S113" s="78">
        <f t="shared" ref="S113" si="99">R113/P113</f>
        <v>0.2266979806639044</v>
      </c>
      <c r="T113" s="79">
        <f t="shared" ref="T113" si="100">R113/O113</f>
        <v>0.74842413522012574</v>
      </c>
      <c r="U113" s="80" cm="1">
        <f t="array" ref="U113">_xlfn.IFS(P113&lt;='Kargo Fiyatları'!$M$4,'Kargo Fiyatları'!$O$4,P113&lt;='Kargo Fiyatları'!$M$5,'Kargo Fiyatları'!$O$5,P113&gt;='Kargo Fiyatları'!$M$6,VLOOKUP(J113,'Kargo Fiyatları'!A:K,7,0)*1.2)</f>
        <v>85.44</v>
      </c>
      <c r="V113" s="75">
        <v>8.39</v>
      </c>
      <c r="W113" s="75">
        <f t="shared" ref="W113" si="101">P113*Q113</f>
        <v>129.48149999999998</v>
      </c>
      <c r="X113" s="81">
        <f t="shared" ref="X113" si="102">(P113-(P113/1.2))-((O113+U113+V113+W113)-((O113+U113+V113+W113)/1.2))</f>
        <v>44.098083333333307</v>
      </c>
      <c r="Y113" s="82">
        <f t="shared" ref="Y113" si="103">(P113/1.2)*0.01</f>
        <v>5.8325000000000005</v>
      </c>
      <c r="Z113" s="131">
        <v>0.04</v>
      </c>
      <c r="AA113" s="132">
        <f t="shared" ref="AA113" si="104">P113*Z113</f>
        <v>27.995999999999999</v>
      </c>
      <c r="AB113" s="134">
        <v>0.04</v>
      </c>
      <c r="AC113" s="135">
        <f t="shared" ref="AC113" si="105">P113*AB113</f>
        <v>27.995999999999999</v>
      </c>
    </row>
    <row r="114" spans="1:29" x14ac:dyDescent="0.3">
      <c r="H114" s="74"/>
      <c r="K114" s="75"/>
      <c r="L114" s="75"/>
      <c r="M114" s="75"/>
      <c r="N114" s="75"/>
      <c r="O114" s="75"/>
      <c r="P114" s="142"/>
      <c r="Q114" s="143"/>
      <c r="R114" s="92"/>
      <c r="S114" s="93"/>
      <c r="T114" s="94"/>
      <c r="U114" s="80"/>
      <c r="V114" s="75"/>
      <c r="W114" s="75"/>
      <c r="X114" s="95"/>
      <c r="Y114" s="82"/>
      <c r="Z114" s="131"/>
      <c r="AA114" s="132"/>
      <c r="AB114" s="134"/>
      <c r="AC114" s="135"/>
    </row>
    <row r="115" spans="1:29" x14ac:dyDescent="0.3">
      <c r="C115" s="91"/>
      <c r="D115" s="91" t="s">
        <v>485</v>
      </c>
      <c r="E115" s="87"/>
      <c r="F115" s="87"/>
      <c r="G115" s="87"/>
      <c r="H115" s="74">
        <f t="shared" si="63"/>
        <v>0</v>
      </c>
      <c r="I115" s="73" t="s">
        <v>483</v>
      </c>
      <c r="J115" s="73">
        <v>5</v>
      </c>
      <c r="K115" s="75">
        <v>120</v>
      </c>
      <c r="L115" s="75">
        <f>K115/1.2</f>
        <v>100</v>
      </c>
      <c r="M115" s="75">
        <v>8</v>
      </c>
      <c r="N115" s="75">
        <v>2</v>
      </c>
      <c r="O115" s="75">
        <f>(L115*1.2)+M115+N115</f>
        <v>130</v>
      </c>
      <c r="P115" s="83">
        <v>399</v>
      </c>
      <c r="Q115" s="76" cm="1">
        <f t="array" ref="Q115">_xlfn.IFS(I115=VLOOKUP(I115,Sistem!$L$1:$M$21,1,0),VLOOKUP(I115,Sistem!$L$1:$M$21,2,0))</f>
        <v>0.18099999999999999</v>
      </c>
      <c r="R115" s="77">
        <f t="shared" ref="R115:R128" si="106">P115-O115-U115-V115-W115-X115-Y115-AA115-AC115</f>
        <v>40.667500000000018</v>
      </c>
      <c r="S115" s="78">
        <f>R115/P115</f>
        <v>0.10192355889724315</v>
      </c>
      <c r="T115" s="79">
        <f>R115/O115</f>
        <v>0.31282692307692322</v>
      </c>
      <c r="U115" s="80" cm="1">
        <f t="array" ref="U115">_xlfn.IFS(P115&lt;='Kargo Fiyatları'!$M$4,'Kargo Fiyatları'!$O$4,P115&lt;='Kargo Fiyatları'!$M$5,'Kargo Fiyatları'!$O$5,P115&gt;='Kargo Fiyatları'!$M$6,VLOOKUP(J115,'Kargo Fiyatları'!A:K,7,0)*1.2)</f>
        <v>97.295999999999992</v>
      </c>
      <c r="V115" s="75">
        <v>8.39</v>
      </c>
      <c r="W115" s="75">
        <f>P115*Q115</f>
        <v>72.218999999999994</v>
      </c>
      <c r="X115" s="81">
        <f>(P115-(P115/1.2))-((O115+U115+V115+W115)-((O115+U115+V115+W115)/1.2))</f>
        <v>15.182500000000005</v>
      </c>
      <c r="Y115" s="82">
        <f>(P115/1.2)*0.01</f>
        <v>3.3250000000000002</v>
      </c>
      <c r="Z115" s="131">
        <v>0.04</v>
      </c>
      <c r="AA115" s="132">
        <f>P115*Z115</f>
        <v>15.96</v>
      </c>
      <c r="AB115" s="134">
        <v>0.04</v>
      </c>
      <c r="AC115" s="135">
        <f>P115*AB115</f>
        <v>15.96</v>
      </c>
    </row>
    <row r="116" spans="1:29" x14ac:dyDescent="0.3">
      <c r="H116" s="74">
        <f t="shared" si="63"/>
        <v>0</v>
      </c>
      <c r="K116" s="75"/>
      <c r="L116" s="75"/>
      <c r="M116" s="75"/>
      <c r="N116" s="75"/>
      <c r="O116" s="75"/>
      <c r="P116" s="83"/>
      <c r="Q116" s="76"/>
      <c r="R116" s="77">
        <f t="shared" si="106"/>
        <v>-32.495999999999995</v>
      </c>
      <c r="S116" s="78"/>
      <c r="T116" s="79"/>
      <c r="U116" s="80" cm="1">
        <f t="array" ref="U116">_xlfn.IFS(P116&lt;='Kargo Fiyatları'!$M$4,'Kargo Fiyatları'!$O$4,P116&lt;='Kargo Fiyatları'!$M$5,'Kargo Fiyatları'!$O$5,P116&gt;='Kargo Fiyatları'!$M$6,VLOOKUP(J116,'Kargo Fiyatları'!A:K,7,0)*1.2)</f>
        <v>32.495999999999995</v>
      </c>
      <c r="V116" s="75"/>
      <c r="W116" s="75"/>
      <c r="X116" s="81"/>
      <c r="Y116" s="82">
        <f>(P116/1.2)*0.01</f>
        <v>0</v>
      </c>
      <c r="Z116" s="131">
        <v>0.04</v>
      </c>
      <c r="AA116" s="132">
        <f>P116*Z116</f>
        <v>0</v>
      </c>
      <c r="AB116" s="134">
        <v>0.04</v>
      </c>
      <c r="AC116" s="135">
        <f>P116*AB116</f>
        <v>0</v>
      </c>
    </row>
    <row r="117" spans="1:29" x14ac:dyDescent="0.3">
      <c r="M117" s="75"/>
      <c r="R117" s="77">
        <f t="shared" si="106"/>
        <v>0</v>
      </c>
    </row>
    <row r="118" spans="1:29" x14ac:dyDescent="0.3">
      <c r="O118" s="96"/>
      <c r="P118" s="75"/>
      <c r="R118" s="77">
        <f t="shared" si="106"/>
        <v>0</v>
      </c>
    </row>
    <row r="119" spans="1:29" x14ac:dyDescent="0.3">
      <c r="D119" s="90" t="s">
        <v>410</v>
      </c>
      <c r="H119" s="74">
        <f t="shared" ref="H119:H128" si="107">(E119*F119*G119)/3000</f>
        <v>0</v>
      </c>
      <c r="K119" s="75"/>
      <c r="L119" s="75"/>
      <c r="M119" s="75"/>
      <c r="N119" s="75"/>
      <c r="O119" s="75"/>
      <c r="P119" s="83"/>
      <c r="Q119" s="76"/>
      <c r="R119" s="77">
        <f t="shared" si="106"/>
        <v>-32.495999999999995</v>
      </c>
      <c r="S119" s="78"/>
      <c r="T119" s="79"/>
      <c r="U119" s="80" cm="1">
        <f t="array" ref="U119">_xlfn.IFS(P119&lt;='Kargo Fiyatları'!$M$4,'Kargo Fiyatları'!$O$4,P119&lt;='Kargo Fiyatları'!$M$5,'Kargo Fiyatları'!$O$5,P119&gt;='Kargo Fiyatları'!$M$6,VLOOKUP(J119,'Kargo Fiyatları'!A:K,7,0)*1.2)</f>
        <v>32.495999999999995</v>
      </c>
      <c r="V119" s="75"/>
      <c r="W119" s="75"/>
      <c r="X119" s="81"/>
      <c r="Y119" s="82">
        <f t="shared" ref="Y119:Y128" si="108">(P119/1.2)*0.01</f>
        <v>0</v>
      </c>
      <c r="Z119" s="131">
        <v>0.04</v>
      </c>
      <c r="AA119" s="132">
        <f t="shared" ref="AA119:AA128" si="109">P119*Z119</f>
        <v>0</v>
      </c>
      <c r="AB119" s="134">
        <v>0.04</v>
      </c>
      <c r="AC119" s="135">
        <f t="shared" ref="AC119:AC128" si="110">P119*AB119</f>
        <v>0</v>
      </c>
    </row>
    <row r="120" spans="1:29" x14ac:dyDescent="0.3">
      <c r="D120" s="90" t="s">
        <v>409</v>
      </c>
      <c r="H120" s="74">
        <f t="shared" si="107"/>
        <v>0</v>
      </c>
      <c r="K120" s="75"/>
      <c r="L120" s="75"/>
      <c r="M120" s="75"/>
      <c r="N120" s="75"/>
      <c r="O120" s="75"/>
      <c r="P120" s="83"/>
      <c r="Q120" s="76"/>
      <c r="R120" s="77">
        <f t="shared" si="106"/>
        <v>-32.495999999999995</v>
      </c>
      <c r="S120" s="78"/>
      <c r="T120" s="79"/>
      <c r="U120" s="80" cm="1">
        <f t="array" ref="U120">_xlfn.IFS(P120&lt;='Kargo Fiyatları'!$M$4,'Kargo Fiyatları'!$O$4,P120&lt;='Kargo Fiyatları'!$M$5,'Kargo Fiyatları'!$O$5,P120&gt;='Kargo Fiyatları'!$M$6,VLOOKUP(J120,'Kargo Fiyatları'!A:K,7,0)*1.2)</f>
        <v>32.495999999999995</v>
      </c>
      <c r="V120" s="75"/>
      <c r="W120" s="75"/>
      <c r="X120" s="81"/>
      <c r="Y120" s="82">
        <f t="shared" si="108"/>
        <v>0</v>
      </c>
      <c r="Z120" s="131">
        <v>0.04</v>
      </c>
      <c r="AA120" s="132">
        <f t="shared" si="109"/>
        <v>0</v>
      </c>
      <c r="AB120" s="134">
        <v>0.04</v>
      </c>
      <c r="AC120" s="135">
        <f t="shared" si="110"/>
        <v>0</v>
      </c>
    </row>
    <row r="121" spans="1:29" x14ac:dyDescent="0.3">
      <c r="D121" s="90" t="s">
        <v>408</v>
      </c>
      <c r="H121" s="74">
        <f t="shared" si="107"/>
        <v>0</v>
      </c>
      <c r="J121" s="73">
        <v>3</v>
      </c>
      <c r="K121" s="75">
        <v>34.799999999999997</v>
      </c>
      <c r="L121" s="75">
        <f>K121/1.2</f>
        <v>29</v>
      </c>
      <c r="M121" s="75">
        <v>3</v>
      </c>
      <c r="N121" s="75">
        <v>2</v>
      </c>
      <c r="O121" s="75">
        <f>(L121*1.2)+M121+N121</f>
        <v>39.799999999999997</v>
      </c>
      <c r="P121" s="83">
        <v>124.9</v>
      </c>
      <c r="Q121" s="76">
        <v>0.20499999999999999</v>
      </c>
      <c r="R121" s="77">
        <f t="shared" si="106"/>
        <v>4.4750833333333428</v>
      </c>
      <c r="S121" s="78">
        <f>R121/P121</f>
        <v>3.5829330130771359E-2</v>
      </c>
      <c r="T121" s="79">
        <f>R121/O121</f>
        <v>0.11243927973199355</v>
      </c>
      <c r="U121" s="80" cm="1">
        <f t="array" ref="U121">_xlfn.IFS(P121&lt;='Kargo Fiyatları'!$M$4,'Kargo Fiyatları'!$O$4,P121&lt;='Kargo Fiyatları'!$M$5,'Kargo Fiyatları'!$O$5,P121&gt;='Kargo Fiyatları'!$M$6,VLOOKUP(J121,'Kargo Fiyatları'!A:K,7,0)*1.2)</f>
        <v>32.495999999999995</v>
      </c>
      <c r="V121" s="75">
        <v>8.39</v>
      </c>
      <c r="W121" s="75">
        <f>P121*Q121</f>
        <v>25.604499999999998</v>
      </c>
      <c r="X121" s="81">
        <f>(P121-(P121/1.2))-((O121+U121+V121+W121)-((O121+U121+V121+W121)/1.2))</f>
        <v>3.1015833333333376</v>
      </c>
      <c r="Y121" s="82">
        <f t="shared" si="108"/>
        <v>1.0408333333333335</v>
      </c>
      <c r="Z121" s="131">
        <v>0.04</v>
      </c>
      <c r="AA121" s="132">
        <f t="shared" si="109"/>
        <v>4.9960000000000004</v>
      </c>
      <c r="AB121" s="134">
        <v>0.04</v>
      </c>
      <c r="AC121" s="135">
        <f t="shared" si="110"/>
        <v>4.9960000000000004</v>
      </c>
    </row>
    <row r="122" spans="1:29" x14ac:dyDescent="0.3">
      <c r="D122" s="90" t="s">
        <v>406</v>
      </c>
      <c r="H122" s="74">
        <f t="shared" si="107"/>
        <v>0</v>
      </c>
      <c r="J122" s="73">
        <v>3</v>
      </c>
      <c r="K122" s="75">
        <v>36.9</v>
      </c>
      <c r="L122" s="75">
        <f>K122/1.2</f>
        <v>30.75</v>
      </c>
      <c r="M122" s="75">
        <v>3</v>
      </c>
      <c r="N122" s="75">
        <v>2</v>
      </c>
      <c r="O122" s="75">
        <f>(L122*1.2)+M122+N122</f>
        <v>41.9</v>
      </c>
      <c r="P122" s="83">
        <v>82</v>
      </c>
      <c r="Q122" s="76">
        <v>0.20499999999999999</v>
      </c>
      <c r="R122" s="77">
        <f t="shared" si="106"/>
        <v>-21.906666666666652</v>
      </c>
      <c r="S122" s="78">
        <f>R122/P122</f>
        <v>-0.26715447154471528</v>
      </c>
      <c r="T122" s="79">
        <f>R122/O122</f>
        <v>-0.52283214001591061</v>
      </c>
      <c r="U122" s="80" cm="1">
        <f t="array" ref="U122">_xlfn.IFS(P122&lt;='Kargo Fiyatları'!$M$4,'Kargo Fiyatları'!$O$4,P122&lt;='Kargo Fiyatları'!$M$5,'Kargo Fiyatları'!$O$5,P122&gt;='Kargo Fiyatları'!$M$6,VLOOKUP(J122,'Kargo Fiyatları'!A:K,7,0)*1.2)</f>
        <v>32.495999999999995</v>
      </c>
      <c r="V122" s="75">
        <v>8.39</v>
      </c>
      <c r="W122" s="75">
        <f>P122*Q122</f>
        <v>16.809999999999999</v>
      </c>
      <c r="X122" s="81">
        <f>(P122-(P122/1.2))-((O122+U122+V122+W122)-((O122+U122+V122+W122)/1.2))</f>
        <v>-2.9326666666666767</v>
      </c>
      <c r="Y122" s="82">
        <f t="shared" si="108"/>
        <v>0.68333333333333346</v>
      </c>
      <c r="Z122" s="131">
        <v>0.04</v>
      </c>
      <c r="AA122" s="132">
        <f t="shared" si="109"/>
        <v>3.2800000000000002</v>
      </c>
      <c r="AB122" s="134">
        <v>0.04</v>
      </c>
      <c r="AC122" s="135">
        <f t="shared" si="110"/>
        <v>3.2800000000000002</v>
      </c>
    </row>
    <row r="123" spans="1:29" x14ac:dyDescent="0.3">
      <c r="D123" s="90" t="s">
        <v>399</v>
      </c>
      <c r="H123" s="74">
        <f t="shared" si="107"/>
        <v>0</v>
      </c>
      <c r="K123" s="75"/>
      <c r="L123" s="75"/>
      <c r="M123" s="75"/>
      <c r="N123" s="75"/>
      <c r="O123" s="75"/>
      <c r="P123" s="83"/>
      <c r="Q123" s="76"/>
      <c r="R123" s="77">
        <f t="shared" si="106"/>
        <v>-32.495999999999995</v>
      </c>
      <c r="S123" s="78"/>
      <c r="T123" s="79"/>
      <c r="U123" s="80" cm="1">
        <f t="array" ref="U123">_xlfn.IFS(P123&lt;='Kargo Fiyatları'!$M$4,'Kargo Fiyatları'!$O$4,P123&lt;='Kargo Fiyatları'!$M$5,'Kargo Fiyatları'!$O$5,P123&gt;='Kargo Fiyatları'!$M$6,VLOOKUP(J123,'Kargo Fiyatları'!A:K,7,0)*1.2)</f>
        <v>32.495999999999995</v>
      </c>
      <c r="V123" s="75"/>
      <c r="W123" s="75"/>
      <c r="X123" s="81"/>
      <c r="Y123" s="82">
        <f t="shared" si="108"/>
        <v>0</v>
      </c>
      <c r="Z123" s="131">
        <v>0.04</v>
      </c>
      <c r="AA123" s="132">
        <f t="shared" si="109"/>
        <v>0</v>
      </c>
      <c r="AB123" s="134">
        <v>0.04</v>
      </c>
      <c r="AC123" s="135">
        <f t="shared" si="110"/>
        <v>0</v>
      </c>
    </row>
    <row r="124" spans="1:29" x14ac:dyDescent="0.3">
      <c r="D124" s="90" t="s">
        <v>421</v>
      </c>
      <c r="H124" s="74">
        <f t="shared" si="107"/>
        <v>0</v>
      </c>
      <c r="J124" s="73">
        <v>3</v>
      </c>
      <c r="K124" s="75">
        <v>50.4</v>
      </c>
      <c r="L124" s="75">
        <f>K124/1.2</f>
        <v>42</v>
      </c>
      <c r="M124" s="75">
        <v>3</v>
      </c>
      <c r="N124" s="75">
        <v>2</v>
      </c>
      <c r="O124" s="75">
        <f>(L124*1.2)+M124+N124</f>
        <v>55.4</v>
      </c>
      <c r="P124" s="83">
        <v>199.9</v>
      </c>
      <c r="Q124" s="76">
        <v>0.20499999999999999</v>
      </c>
      <c r="R124" s="77">
        <f t="shared" si="106"/>
        <v>9.9475833333333359</v>
      </c>
      <c r="S124" s="78">
        <f>R124/P124</f>
        <v>4.9762798065699526E-2</v>
      </c>
      <c r="T124" s="79">
        <f>R124/O124</f>
        <v>0.17955926594464505</v>
      </c>
      <c r="U124" s="80" cm="1">
        <f t="array" ref="U124">_xlfn.IFS(P124&lt;='Kargo Fiyatları'!$M$4,'Kargo Fiyatları'!$O$4,P124&lt;='Kargo Fiyatları'!$M$5,'Kargo Fiyatları'!$O$5,P124&gt;='Kargo Fiyatları'!$M$6,VLOOKUP(J124,'Kargo Fiyatları'!A:K,7,0)*1.2)</f>
        <v>62.003999999999998</v>
      </c>
      <c r="V124" s="75">
        <v>8.39</v>
      </c>
      <c r="W124" s="75">
        <f>P124*Q124</f>
        <v>40.979500000000002</v>
      </c>
      <c r="X124" s="81">
        <f>(P124-(P124/1.2))-((O124+U124+V124+W124)-((O124+U124+V124+W124)/1.2))</f>
        <v>5.5210833333333369</v>
      </c>
      <c r="Y124" s="82">
        <f t="shared" si="108"/>
        <v>1.6658333333333335</v>
      </c>
      <c r="Z124" s="131">
        <v>0.04</v>
      </c>
      <c r="AA124" s="132">
        <f t="shared" si="109"/>
        <v>7.9960000000000004</v>
      </c>
      <c r="AB124" s="134">
        <v>0.04</v>
      </c>
      <c r="AC124" s="135">
        <f t="shared" si="110"/>
        <v>7.9960000000000004</v>
      </c>
    </row>
    <row r="125" spans="1:29" x14ac:dyDescent="0.3">
      <c r="D125" s="90" t="s">
        <v>422</v>
      </c>
      <c r="H125" s="74">
        <f t="shared" si="107"/>
        <v>0</v>
      </c>
      <c r="J125" s="73">
        <v>3</v>
      </c>
      <c r="K125" s="75">
        <v>73.8</v>
      </c>
      <c r="L125" s="75">
        <f>K125/1.2</f>
        <v>61.5</v>
      </c>
      <c r="M125" s="75">
        <v>3</v>
      </c>
      <c r="N125" s="75">
        <v>2</v>
      </c>
      <c r="O125" s="75">
        <f>(L125*1.2)+M125+N125</f>
        <v>78.8</v>
      </c>
      <c r="P125" s="83">
        <v>269.89999999999998</v>
      </c>
      <c r="Q125" s="76">
        <v>0.20499999999999999</v>
      </c>
      <c r="R125" s="77">
        <f t="shared" si="106"/>
        <v>11.109249999999982</v>
      </c>
      <c r="S125" s="78">
        <f>R125/P125</f>
        <v>4.116061504260831E-2</v>
      </c>
      <c r="T125" s="79">
        <f>R125/O125</f>
        <v>0.14098032994923834</v>
      </c>
      <c r="U125" s="80" cm="1">
        <f t="array" ref="U125">_xlfn.IFS(P125&lt;='Kargo Fiyatları'!$M$4,'Kargo Fiyatları'!$O$4,P125&lt;='Kargo Fiyatları'!$M$5,'Kargo Fiyatları'!$O$5,P125&gt;='Kargo Fiyatları'!$M$6,VLOOKUP(J125,'Kargo Fiyatları'!A:K,7,0)*1.2)</f>
        <v>85.44</v>
      </c>
      <c r="V125" s="75">
        <v>8.39</v>
      </c>
      <c r="W125" s="75">
        <f>P125*Q125</f>
        <v>55.329499999999989</v>
      </c>
      <c r="X125" s="81">
        <f>(P125-(P125/1.2))-((O125+U125+V125+W125)-((O125+U125+V125+W125)/1.2))</f>
        <v>6.990083333333331</v>
      </c>
      <c r="Y125" s="82">
        <f t="shared" si="108"/>
        <v>2.2491666666666665</v>
      </c>
      <c r="Z125" s="131">
        <v>0.04</v>
      </c>
      <c r="AA125" s="132">
        <f t="shared" si="109"/>
        <v>10.795999999999999</v>
      </c>
      <c r="AB125" s="134">
        <v>0.04</v>
      </c>
      <c r="AC125" s="135">
        <f t="shared" si="110"/>
        <v>10.795999999999999</v>
      </c>
    </row>
    <row r="126" spans="1:29" x14ac:dyDescent="0.3">
      <c r="D126" s="90" t="s">
        <v>411</v>
      </c>
      <c r="H126" s="74">
        <f t="shared" si="107"/>
        <v>0</v>
      </c>
      <c r="J126" s="73">
        <v>6</v>
      </c>
      <c r="K126" s="75">
        <v>49</v>
      </c>
      <c r="L126" s="75">
        <f>K126/1.2</f>
        <v>40.833333333333336</v>
      </c>
      <c r="M126" s="75">
        <v>3</v>
      </c>
      <c r="N126" s="75">
        <v>2</v>
      </c>
      <c r="O126" s="75">
        <f>(L126*1.2)+M126+N126</f>
        <v>54</v>
      </c>
      <c r="P126" s="83">
        <v>109.48</v>
      </c>
      <c r="Q126" s="76">
        <v>0.13600000000000001</v>
      </c>
      <c r="R126" s="77">
        <f t="shared" si="106"/>
        <v>-9.9167999999999985</v>
      </c>
      <c r="S126" s="78">
        <f>R126/P126</f>
        <v>-9.0580928023383245E-2</v>
      </c>
      <c r="T126" s="79">
        <f>R126/O126</f>
        <v>-0.18364444444444442</v>
      </c>
      <c r="U126" s="80" cm="1">
        <f t="array" ref="U126">_xlfn.IFS(P126&lt;='Kargo Fiyatları'!$M$4,'Kargo Fiyatları'!$O$4,P126&lt;='Kargo Fiyatları'!$M$5,'Kargo Fiyatları'!$O$5,P126&gt;='Kargo Fiyatları'!$M$6,VLOOKUP(J126,'Kargo Fiyatları'!A:K,7,0)*1.2)</f>
        <v>32.495999999999995</v>
      </c>
      <c r="V126" s="75">
        <v>8.39</v>
      </c>
      <c r="W126" s="75">
        <f>P126*Q126</f>
        <v>14.889280000000001</v>
      </c>
      <c r="X126" s="81">
        <f>(P126-(P126/1.2))-((O126+U126+V126+W126)-((O126+U126+V126+W126)/1.2))</f>
        <v>-4.9213333333327114E-2</v>
      </c>
      <c r="Y126" s="82">
        <f t="shared" si="108"/>
        <v>0.91233333333333333</v>
      </c>
      <c r="Z126" s="131">
        <v>0.04</v>
      </c>
      <c r="AA126" s="132">
        <f t="shared" si="109"/>
        <v>4.3792</v>
      </c>
      <c r="AB126" s="134">
        <v>0.04</v>
      </c>
      <c r="AC126" s="135">
        <f t="shared" si="110"/>
        <v>4.3792</v>
      </c>
    </row>
    <row r="127" spans="1:29" x14ac:dyDescent="0.3">
      <c r="D127" s="90" t="s">
        <v>443</v>
      </c>
      <c r="H127" s="74">
        <f t="shared" si="107"/>
        <v>0</v>
      </c>
      <c r="J127" s="73">
        <v>6</v>
      </c>
      <c r="K127" s="75">
        <v>100.8</v>
      </c>
      <c r="L127" s="75">
        <f>K127/1.2</f>
        <v>84</v>
      </c>
      <c r="M127" s="75">
        <v>3</v>
      </c>
      <c r="N127" s="75">
        <v>2</v>
      </c>
      <c r="O127" s="75">
        <f>(L127*1.2)+M127+N127</f>
        <v>105.8</v>
      </c>
      <c r="P127" s="83">
        <v>299</v>
      </c>
      <c r="Q127" s="76">
        <v>0.20499999999999999</v>
      </c>
      <c r="R127" s="77">
        <f t="shared" si="106"/>
        <v>-15.172499999999985</v>
      </c>
      <c r="S127" s="78">
        <f>R127/P127</f>
        <v>-5.0744147157190583E-2</v>
      </c>
      <c r="T127" s="79">
        <f>R127/O127</f>
        <v>-0.14340737240075602</v>
      </c>
      <c r="U127" s="80" cm="1">
        <f t="array" ref="U127">_xlfn.IFS(P127&lt;='Kargo Fiyatları'!$M$4,'Kargo Fiyatları'!$O$4,P127&lt;='Kargo Fiyatları'!$M$5,'Kargo Fiyatları'!$O$5,P127&gt;='Kargo Fiyatları'!$M$6,VLOOKUP(J127,'Kargo Fiyatları'!A:K,7,0)*1.2)</f>
        <v>110.02799999999999</v>
      </c>
      <c r="V127" s="75">
        <v>8.39</v>
      </c>
      <c r="W127" s="75">
        <f>P127*Q127</f>
        <v>61.294999999999995</v>
      </c>
      <c r="X127" s="81">
        <f>(P127-(P127/1.2))-((O127+U127+V127+W127)-((O127+U127+V127+W127)/1.2))</f>
        <v>2.2478333333333183</v>
      </c>
      <c r="Y127" s="82">
        <f t="shared" si="108"/>
        <v>2.4916666666666667</v>
      </c>
      <c r="Z127" s="131">
        <v>0.04</v>
      </c>
      <c r="AA127" s="132">
        <f t="shared" si="109"/>
        <v>11.96</v>
      </c>
      <c r="AB127" s="134">
        <v>0.04</v>
      </c>
      <c r="AC127" s="135">
        <f t="shared" si="110"/>
        <v>11.96</v>
      </c>
    </row>
    <row r="128" spans="1:29" x14ac:dyDescent="0.3">
      <c r="D128" s="90" t="s">
        <v>412</v>
      </c>
      <c r="H128" s="74">
        <f t="shared" si="107"/>
        <v>0</v>
      </c>
      <c r="J128" s="73">
        <v>6</v>
      </c>
      <c r="K128" s="75">
        <v>147.6</v>
      </c>
      <c r="L128" s="75">
        <f>K128/1.2</f>
        <v>123</v>
      </c>
      <c r="M128" s="75">
        <v>3</v>
      </c>
      <c r="N128" s="75">
        <v>2</v>
      </c>
      <c r="O128" s="75">
        <f>(L128*1.2)+M128+N128</f>
        <v>152.6</v>
      </c>
      <c r="P128" s="83">
        <v>389</v>
      </c>
      <c r="Q128" s="76">
        <v>0.20499999999999999</v>
      </c>
      <c r="R128" s="77">
        <f t="shared" si="106"/>
        <v>-2.4974999999999916</v>
      </c>
      <c r="S128" s="78">
        <f>R128/P128</f>
        <v>-6.4203084832904671E-3</v>
      </c>
      <c r="T128" s="79">
        <f>R128/O128</f>
        <v>-1.636631716906941E-2</v>
      </c>
      <c r="U128" s="80" cm="1">
        <f t="array" ref="U128">_xlfn.IFS(P128&lt;='Kargo Fiyatları'!$M$4,'Kargo Fiyatları'!$O$4,P128&lt;='Kargo Fiyatları'!$M$5,'Kargo Fiyatları'!$O$5,P128&gt;='Kargo Fiyatları'!$M$6,VLOOKUP(J128,'Kargo Fiyatları'!A:K,7,0)*1.2)</f>
        <v>110.02799999999999</v>
      </c>
      <c r="V128" s="75">
        <v>8.39</v>
      </c>
      <c r="W128" s="75">
        <f>P128*Q128</f>
        <v>79.74499999999999</v>
      </c>
      <c r="X128" s="81">
        <f>(P128-(P128/1.2))-((O128+U128+V128+W128)-((O128+U128+V128+W128)/1.2))</f>
        <v>6.3728333333333467</v>
      </c>
      <c r="Y128" s="82">
        <f t="shared" si="108"/>
        <v>3.2416666666666671</v>
      </c>
      <c r="Z128" s="131">
        <v>0.04</v>
      </c>
      <c r="AA128" s="132">
        <f t="shared" si="109"/>
        <v>15.56</v>
      </c>
      <c r="AB128" s="134">
        <v>0.04</v>
      </c>
      <c r="AC128" s="135">
        <f t="shared" si="110"/>
        <v>15.56</v>
      </c>
    </row>
    <row r="129" spans="15:16" x14ac:dyDescent="0.3">
      <c r="O129" s="96"/>
      <c r="P129" s="75"/>
    </row>
    <row r="130" spans="15:16" x14ac:dyDescent="0.3">
      <c r="O130" s="96"/>
      <c r="P130" s="75"/>
    </row>
    <row r="131" spans="15:16" x14ac:dyDescent="0.3">
      <c r="O131" s="96"/>
      <c r="P131" s="75"/>
    </row>
    <row r="132" spans="15:16" x14ac:dyDescent="0.3">
      <c r="O132" s="96"/>
      <c r="P132" s="75"/>
    </row>
    <row r="133" spans="15:16" x14ac:dyDescent="0.3">
      <c r="O133" s="96"/>
      <c r="P133" s="75"/>
    </row>
  </sheetData>
  <autoFilter ref="A1:AC116" xr:uid="{00000000-0001-0000-0000-000000000000}"/>
  <phoneticPr fontId="28" type="noConversion"/>
  <conditionalFormatting sqref="B2:B53">
    <cfRule type="duplicateValues" dxfId="2" priority="9"/>
  </conditionalFormatting>
  <conditionalFormatting sqref="B109:B113">
    <cfRule type="duplicateValues" dxfId="1" priority="5"/>
  </conditionalFormatting>
  <conditionalFormatting sqref="B117">
    <cfRule type="duplicateValues" dxfId="0" priority="2"/>
  </conditionalFormatting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Sistem!$L$2:$L$21</xm:f>
          </x14:formula1>
          <xm:sqref>I2:I10 I12:I996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2313-61F6-4A32-8583-0A20647727E2}">
  <sheetPr>
    <tabColor theme="9" tint="0.39997558519241921"/>
  </sheetPr>
  <dimension ref="A1:O136"/>
  <sheetViews>
    <sheetView zoomScale="90" zoomScaleNormal="90" workbookViewId="0">
      <pane ySplit="1" topLeftCell="A122" activePane="bottomLeft" state="frozen"/>
      <selection pane="bottomLeft" activeCell="K66" sqref="K66"/>
    </sheetView>
  </sheetViews>
  <sheetFormatPr defaultColWidth="8.88671875" defaultRowHeight="14.4" x14ac:dyDescent="0.3"/>
  <cols>
    <col min="1" max="1" width="8.77734375" style="73" bestFit="1" customWidth="1"/>
    <col min="2" max="2" width="80.77734375" style="73" bestFit="1" customWidth="1"/>
    <col min="3" max="3" width="11.88671875" style="100" bestFit="1" customWidth="1"/>
    <col min="4" max="4" width="10.33203125" style="73" bestFit="1" customWidth="1"/>
    <col min="5" max="5" width="9.88671875" style="75" bestFit="1" customWidth="1"/>
    <col min="6" max="6" width="8" style="73" bestFit="1" customWidth="1"/>
    <col min="7" max="7" width="8.77734375" style="73" bestFit="1" customWidth="1"/>
    <col min="8" max="8" width="8.21875" style="73" bestFit="1" customWidth="1"/>
    <col min="9" max="9" width="8" style="73" bestFit="1" customWidth="1"/>
    <col min="10" max="10" width="10.33203125" style="73" bestFit="1" customWidth="1"/>
    <col min="11" max="11" width="9.88671875" style="73" bestFit="1" customWidth="1"/>
    <col min="12" max="12" width="8" style="73" bestFit="1" customWidth="1"/>
    <col min="13" max="13" width="10.33203125" style="73" bestFit="1" customWidth="1"/>
    <col min="14" max="14" width="9.88671875" style="73" bestFit="1" customWidth="1"/>
    <col min="15" max="15" width="8" style="73" bestFit="1" customWidth="1"/>
    <col min="16" max="16384" width="8.88671875" style="73"/>
  </cols>
  <sheetData>
    <row r="1" spans="1:15" s="97" customFormat="1" ht="31.2" x14ac:dyDescent="0.3">
      <c r="A1" s="98" t="s">
        <v>238</v>
      </c>
      <c r="B1" s="98" t="s">
        <v>239</v>
      </c>
      <c r="C1" s="98" t="s">
        <v>224</v>
      </c>
      <c r="D1" s="99" t="s">
        <v>223</v>
      </c>
      <c r="E1" s="99" t="s">
        <v>209</v>
      </c>
      <c r="F1" s="99" t="s">
        <v>210</v>
      </c>
      <c r="G1" s="98" t="s">
        <v>223</v>
      </c>
      <c r="H1" s="98" t="s">
        <v>209</v>
      </c>
      <c r="I1" s="98" t="s">
        <v>210</v>
      </c>
      <c r="J1" s="99" t="s">
        <v>223</v>
      </c>
      <c r="K1" s="99" t="s">
        <v>209</v>
      </c>
      <c r="L1" s="99" t="s">
        <v>210</v>
      </c>
      <c r="M1" s="98" t="s">
        <v>223</v>
      </c>
      <c r="N1" s="98" t="s">
        <v>209</v>
      </c>
      <c r="O1" s="98" t="s">
        <v>210</v>
      </c>
    </row>
    <row r="2" spans="1:15" x14ac:dyDescent="0.3">
      <c r="A2" s="88" t="s">
        <v>116</v>
      </c>
      <c r="B2" s="162" t="s">
        <v>654</v>
      </c>
      <c r="C2" s="100">
        <f t="shared" ref="C2:C11" si="0">E2*F2+H2*I2+K2*L2+N2*O2</f>
        <v>40</v>
      </c>
      <c r="D2" s="73" t="str">
        <f t="shared" ref="D2:D13" si="1">A2</f>
        <v>PL10001</v>
      </c>
      <c r="E2" s="75">
        <f>VLOOKUP(D2,'YARI ÜRÜN'!A:C,3,)</f>
        <v>40</v>
      </c>
      <c r="F2" s="73">
        <v>1</v>
      </c>
    </row>
    <row r="3" spans="1:15" x14ac:dyDescent="0.3">
      <c r="A3" s="88" t="s">
        <v>117</v>
      </c>
      <c r="B3" s="162" t="s">
        <v>655</v>
      </c>
      <c r="C3" s="100">
        <f t="shared" si="0"/>
        <v>45</v>
      </c>
      <c r="D3" s="73" t="str">
        <f t="shared" si="1"/>
        <v>PL10002</v>
      </c>
      <c r="E3" s="75">
        <f>VLOOKUP(D3,'YARI ÜRÜN'!A:C,3,)</f>
        <v>45</v>
      </c>
      <c r="F3" s="73">
        <v>1</v>
      </c>
    </row>
    <row r="4" spans="1:15" x14ac:dyDescent="0.3">
      <c r="A4" s="88" t="s">
        <v>118</v>
      </c>
      <c r="B4" s="162" t="s">
        <v>656</v>
      </c>
      <c r="C4" s="100">
        <f t="shared" si="0"/>
        <v>45</v>
      </c>
      <c r="D4" s="73" t="str">
        <f t="shared" si="1"/>
        <v>PL10003</v>
      </c>
      <c r="E4" s="75">
        <f>VLOOKUP(D4,'YARI ÜRÜN'!A:C,3,)</f>
        <v>45</v>
      </c>
      <c r="F4" s="73">
        <v>1</v>
      </c>
    </row>
    <row r="5" spans="1:15" x14ac:dyDescent="0.3">
      <c r="A5" s="88" t="s">
        <v>119</v>
      </c>
      <c r="B5" s="162" t="s">
        <v>657</v>
      </c>
      <c r="C5" s="100">
        <f t="shared" si="0"/>
        <v>30</v>
      </c>
      <c r="D5" s="73" t="str">
        <f t="shared" si="1"/>
        <v>PL10004</v>
      </c>
      <c r="E5" s="75">
        <f>VLOOKUP(D5,'YARI ÜRÜN'!A:C,3,)</f>
        <v>30</v>
      </c>
      <c r="F5" s="73">
        <v>1</v>
      </c>
    </row>
    <row r="6" spans="1:15" x14ac:dyDescent="0.3">
      <c r="A6" s="88" t="s">
        <v>120</v>
      </c>
      <c r="B6" s="162" t="s">
        <v>658</v>
      </c>
      <c r="C6" s="100">
        <f t="shared" si="0"/>
        <v>30</v>
      </c>
      <c r="D6" s="73" t="str">
        <f t="shared" si="1"/>
        <v>PL10005</v>
      </c>
      <c r="E6" s="75">
        <f>VLOOKUP(D6,'YARI ÜRÜN'!A:C,3,)</f>
        <v>30</v>
      </c>
      <c r="F6" s="73">
        <v>1</v>
      </c>
    </row>
    <row r="7" spans="1:15" x14ac:dyDescent="0.3">
      <c r="A7" s="88" t="s">
        <v>121</v>
      </c>
      <c r="B7" s="162" t="s">
        <v>659</v>
      </c>
      <c r="C7" s="100">
        <f t="shared" si="0"/>
        <v>30</v>
      </c>
      <c r="D7" s="73" t="str">
        <f t="shared" si="1"/>
        <v>PL10006</v>
      </c>
      <c r="E7" s="75">
        <f>VLOOKUP(D7,'YARI ÜRÜN'!A:C,3,)</f>
        <v>30</v>
      </c>
      <c r="F7" s="73">
        <v>1</v>
      </c>
    </row>
    <row r="8" spans="1:15" x14ac:dyDescent="0.3">
      <c r="A8" s="88" t="s">
        <v>122</v>
      </c>
      <c r="B8" s="162" t="s">
        <v>660</v>
      </c>
      <c r="C8" s="100">
        <f t="shared" si="0"/>
        <v>30</v>
      </c>
      <c r="D8" s="73" t="str">
        <f t="shared" si="1"/>
        <v>PL10007</v>
      </c>
      <c r="E8" s="75">
        <f>VLOOKUP(D8,'YARI ÜRÜN'!A:C,3,)</f>
        <v>30</v>
      </c>
      <c r="F8" s="73">
        <v>1</v>
      </c>
    </row>
    <row r="9" spans="1:15" x14ac:dyDescent="0.3">
      <c r="A9" s="88" t="s">
        <v>183</v>
      </c>
      <c r="B9" s="162" t="s">
        <v>661</v>
      </c>
      <c r="C9" s="100">
        <f t="shared" si="0"/>
        <v>20</v>
      </c>
      <c r="D9" s="73" t="str">
        <f t="shared" si="1"/>
        <v>PL10008</v>
      </c>
      <c r="E9" s="75">
        <f>VLOOKUP(D9,'YARI ÜRÜN'!A:C,3,)</f>
        <v>20</v>
      </c>
      <c r="F9" s="73">
        <v>1</v>
      </c>
    </row>
    <row r="10" spans="1:15" x14ac:dyDescent="0.3">
      <c r="A10" s="88" t="s">
        <v>123</v>
      </c>
      <c r="B10" s="73" t="s">
        <v>218</v>
      </c>
      <c r="C10" s="100">
        <f t="shared" si="0"/>
        <v>5</v>
      </c>
      <c r="D10" s="73" t="str">
        <f t="shared" si="1"/>
        <v>PL10009</v>
      </c>
      <c r="E10" s="75">
        <f>VLOOKUP(D10,'YARI ÜRÜN'!A:C,3,)</f>
        <v>5</v>
      </c>
      <c r="F10" s="73">
        <v>1</v>
      </c>
    </row>
    <row r="11" spans="1:15" x14ac:dyDescent="0.3">
      <c r="A11" s="88" t="s">
        <v>124</v>
      </c>
      <c r="B11" s="162" t="s">
        <v>662</v>
      </c>
      <c r="C11" s="100">
        <f t="shared" si="0"/>
        <v>120</v>
      </c>
      <c r="D11" s="73" t="str">
        <f t="shared" si="1"/>
        <v>PL10010</v>
      </c>
      <c r="E11" s="75">
        <f>VLOOKUP(D11,'YARI ÜRÜN'!A:C,3,)</f>
        <v>120</v>
      </c>
      <c r="F11" s="73">
        <v>1</v>
      </c>
    </row>
    <row r="12" spans="1:15" x14ac:dyDescent="0.3">
      <c r="A12" s="88" t="s">
        <v>125</v>
      </c>
      <c r="B12" s="162" t="s">
        <v>663</v>
      </c>
      <c r="C12" s="100">
        <f>E12*F12+H39*I39+K39*L39+N39*O39</f>
        <v>30</v>
      </c>
      <c r="D12" s="73" t="str">
        <f t="shared" si="1"/>
        <v>PL10011</v>
      </c>
      <c r="E12" s="75">
        <f>VLOOKUP(D12,'YARI ÜRÜN'!A:C,3,)</f>
        <v>30</v>
      </c>
      <c r="F12" s="73">
        <v>1</v>
      </c>
    </row>
    <row r="13" spans="1:15" x14ac:dyDescent="0.3">
      <c r="A13" s="88" t="s">
        <v>126</v>
      </c>
      <c r="B13" s="162" t="s">
        <v>664</v>
      </c>
      <c r="C13" s="100">
        <f>E13*F13+H40*I40+K40*L40+N40*O40</f>
        <v>30</v>
      </c>
      <c r="D13" s="73" t="str">
        <f t="shared" si="1"/>
        <v>PL10012</v>
      </c>
      <c r="E13" s="75">
        <f>VLOOKUP(D13,'YARI ÜRÜN'!A:C,3,)</f>
        <v>30</v>
      </c>
      <c r="F13" s="73">
        <v>1</v>
      </c>
    </row>
    <row r="14" spans="1:15" x14ac:dyDescent="0.3">
      <c r="A14" s="88" t="s">
        <v>127</v>
      </c>
      <c r="C14" s="100" t="e">
        <f>E14*F14+H41*I41+K41*L41+N41*O41</f>
        <v>#N/A</v>
      </c>
      <c r="E14" s="75" t="e">
        <f>VLOOKUP(D14,'YARI ÜRÜN'!A:C,3,)</f>
        <v>#N/A</v>
      </c>
      <c r="F14" s="73">
        <v>1</v>
      </c>
    </row>
    <row r="15" spans="1:15" x14ac:dyDescent="0.3">
      <c r="A15" s="88" t="s">
        <v>128</v>
      </c>
    </row>
    <row r="16" spans="1:15" x14ac:dyDescent="0.3">
      <c r="A16" s="88" t="s">
        <v>129</v>
      </c>
    </row>
    <row r="17" spans="1:6" x14ac:dyDescent="0.3">
      <c r="A17" s="88" t="s">
        <v>130</v>
      </c>
    </row>
    <row r="18" spans="1:6" x14ac:dyDescent="0.3">
      <c r="A18" s="88" t="s">
        <v>131</v>
      </c>
    </row>
    <row r="19" spans="1:6" x14ac:dyDescent="0.3">
      <c r="A19" s="88" t="s">
        <v>132</v>
      </c>
    </row>
    <row r="20" spans="1:6" x14ac:dyDescent="0.3">
      <c r="A20" s="88" t="s">
        <v>133</v>
      </c>
    </row>
    <row r="21" spans="1:6" x14ac:dyDescent="0.3">
      <c r="A21" s="88" t="s">
        <v>134</v>
      </c>
    </row>
    <row r="22" spans="1:6" x14ac:dyDescent="0.3">
      <c r="A22" s="88" t="s">
        <v>135</v>
      </c>
    </row>
    <row r="23" spans="1:6" x14ac:dyDescent="0.3">
      <c r="A23" s="88" t="s">
        <v>136</v>
      </c>
      <c r="B23" s="73" t="s">
        <v>431</v>
      </c>
      <c r="C23" s="100">
        <f>E23*F23+H23*I23+K23*L23+N23*O23</f>
        <v>50</v>
      </c>
      <c r="D23" s="73" t="str">
        <f>A23</f>
        <v>PL10022</v>
      </c>
      <c r="E23" s="75">
        <f>VLOOKUP(D23,'YARI ÜRÜN'!A:C,3,)</f>
        <v>50</v>
      </c>
      <c r="F23" s="73">
        <v>1</v>
      </c>
    </row>
    <row r="24" spans="1:6" x14ac:dyDescent="0.3">
      <c r="A24" s="88" t="s">
        <v>137</v>
      </c>
    </row>
    <row r="25" spans="1:6" x14ac:dyDescent="0.3">
      <c r="A25" s="88" t="s">
        <v>138</v>
      </c>
      <c r="B25" s="73" t="s">
        <v>229</v>
      </c>
      <c r="C25" s="100">
        <f>E25*F25+H25*I25+K25*L25+N25*O25</f>
        <v>40</v>
      </c>
      <c r="D25" s="73" t="str">
        <f>A25</f>
        <v>PL10024</v>
      </c>
      <c r="E25" s="75">
        <f>VLOOKUP(D25,'YARI ÜRÜN'!A:C,3,)</f>
        <v>40</v>
      </c>
      <c r="F25" s="73">
        <v>1</v>
      </c>
    </row>
    <row r="26" spans="1:6" x14ac:dyDescent="0.3">
      <c r="A26" s="88" t="s">
        <v>139</v>
      </c>
      <c r="B26" s="73" t="s">
        <v>230</v>
      </c>
      <c r="C26" s="100">
        <f>E26*F26+H26*I26+K26*L26+N26*O26</f>
        <v>40</v>
      </c>
      <c r="D26" s="73" t="str">
        <f>A26</f>
        <v>PL10025</v>
      </c>
      <c r="E26" s="75">
        <f>VLOOKUP(D26,'YARI ÜRÜN'!A:C,3,)</f>
        <v>40</v>
      </c>
      <c r="F26" s="73">
        <v>1</v>
      </c>
    </row>
    <row r="27" spans="1:6" x14ac:dyDescent="0.3">
      <c r="A27" s="88" t="s">
        <v>140</v>
      </c>
      <c r="B27" s="73" t="s">
        <v>231</v>
      </c>
      <c r="C27" s="100">
        <f>E27*F27+H27*I27+K27*L27+N27*O27</f>
        <v>40</v>
      </c>
      <c r="D27" s="73" t="str">
        <f>A27</f>
        <v>PL10026</v>
      </c>
      <c r="E27" s="75">
        <f>VLOOKUP(D27,'YARI ÜRÜN'!A:C,3,)</f>
        <v>40</v>
      </c>
      <c r="F27" s="73">
        <v>1</v>
      </c>
    </row>
    <row r="28" spans="1:6" x14ac:dyDescent="0.3">
      <c r="A28" s="88" t="s">
        <v>141</v>
      </c>
      <c r="B28" s="73" t="s">
        <v>413</v>
      </c>
      <c r="C28" s="100">
        <f t="shared" ref="C28:C31" si="2">E28*F28+H28*I28+K28*L28+N28*O28</f>
        <v>18</v>
      </c>
      <c r="D28" s="73" t="str">
        <f t="shared" ref="D28:D31" si="3">A28</f>
        <v>PL10027</v>
      </c>
      <c r="E28" s="75">
        <f>VLOOKUP(D28,'YARI ÜRÜN'!A:C,3,)</f>
        <v>18</v>
      </c>
      <c r="F28" s="73">
        <v>1</v>
      </c>
    </row>
    <row r="29" spans="1:6" x14ac:dyDescent="0.3">
      <c r="A29" s="88" t="s">
        <v>142</v>
      </c>
      <c r="B29" s="73" t="s">
        <v>414</v>
      </c>
      <c r="C29" s="100">
        <f t="shared" si="2"/>
        <v>18</v>
      </c>
      <c r="D29" s="73" t="str">
        <f t="shared" si="3"/>
        <v>PL10028</v>
      </c>
      <c r="E29" s="75">
        <f>VLOOKUP(D29,'YARI ÜRÜN'!A:C,3,)</f>
        <v>18</v>
      </c>
      <c r="F29" s="73">
        <v>1</v>
      </c>
    </row>
    <row r="30" spans="1:6" x14ac:dyDescent="0.3">
      <c r="A30" s="88" t="s">
        <v>143</v>
      </c>
      <c r="B30" s="162" t="s">
        <v>527</v>
      </c>
      <c r="C30" s="100">
        <f t="shared" si="2"/>
        <v>25</v>
      </c>
      <c r="D30" s="73" t="str">
        <f t="shared" si="3"/>
        <v>PL10029</v>
      </c>
      <c r="E30" s="75">
        <f>VLOOKUP(D30,'YARI ÜRÜN'!A:C,3,)</f>
        <v>25</v>
      </c>
      <c r="F30" s="73">
        <v>1</v>
      </c>
    </row>
    <row r="31" spans="1:6" x14ac:dyDescent="0.3">
      <c r="A31" s="164" t="s">
        <v>144</v>
      </c>
      <c r="B31" s="160" t="s">
        <v>528</v>
      </c>
      <c r="C31" s="100">
        <f t="shared" si="2"/>
        <v>20</v>
      </c>
      <c r="D31" s="73" t="str">
        <f t="shared" si="3"/>
        <v>PL10030</v>
      </c>
      <c r="E31" s="75">
        <f>VLOOKUP(D31,'YARI ÜRÜN'!A:C,3,)</f>
        <v>20</v>
      </c>
      <c r="F31" s="73">
        <v>1</v>
      </c>
    </row>
    <row r="32" spans="1:6" x14ac:dyDescent="0.3">
      <c r="A32" s="88" t="s">
        <v>145</v>
      </c>
    </row>
    <row r="33" spans="1:6" x14ac:dyDescent="0.3">
      <c r="A33" s="88" t="s">
        <v>146</v>
      </c>
    </row>
    <row r="34" spans="1:6" x14ac:dyDescent="0.3">
      <c r="A34" s="88" t="s">
        <v>147</v>
      </c>
      <c r="B34" s="73" t="s">
        <v>35</v>
      </c>
      <c r="C34" s="100">
        <f>E34*F34+H34*I34+K34*L34+N34*O34</f>
        <v>30</v>
      </c>
      <c r="D34" s="73" t="str">
        <f>A34</f>
        <v>PL10033</v>
      </c>
      <c r="E34" s="75">
        <f>VLOOKUP(D34,'YARI ÜRÜN'!A:C,3,)</f>
        <v>30</v>
      </c>
      <c r="F34" s="73">
        <v>1</v>
      </c>
    </row>
    <row r="35" spans="1:6" x14ac:dyDescent="0.3">
      <c r="A35" s="88" t="s">
        <v>148</v>
      </c>
      <c r="B35" s="73" t="s">
        <v>36</v>
      </c>
      <c r="C35" s="100">
        <f>E35*F35+H35*I35+K35*L35+N35*O35</f>
        <v>30</v>
      </c>
      <c r="D35" s="73" t="str">
        <f>A35</f>
        <v>PL10034</v>
      </c>
      <c r="E35" s="75">
        <f>VLOOKUP(D35,'YARI ÜRÜN'!A:C,3,)</f>
        <v>30</v>
      </c>
      <c r="F35" s="73">
        <v>1</v>
      </c>
    </row>
    <row r="36" spans="1:6" x14ac:dyDescent="0.3">
      <c r="A36" s="88" t="s">
        <v>149</v>
      </c>
    </row>
    <row r="37" spans="1:6" x14ac:dyDescent="0.3">
      <c r="A37" s="88" t="s">
        <v>150</v>
      </c>
    </row>
    <row r="38" spans="1:6" x14ac:dyDescent="0.3">
      <c r="A38" s="88" t="s">
        <v>151</v>
      </c>
    </row>
    <row r="39" spans="1:6" x14ac:dyDescent="0.3">
      <c r="A39" s="88" t="s">
        <v>152</v>
      </c>
    </row>
    <row r="40" spans="1:6" x14ac:dyDescent="0.3">
      <c r="A40" s="88" t="s">
        <v>153</v>
      </c>
      <c r="B40" s="73" t="s">
        <v>227</v>
      </c>
      <c r="C40" s="100">
        <f t="shared" ref="C40:C81" si="4">E40*F40+H40*I40+K40*L40+N40*O40</f>
        <v>50</v>
      </c>
      <c r="D40" s="73" t="str">
        <f t="shared" ref="D40:D45" si="5">A40</f>
        <v>PL10039</v>
      </c>
      <c r="E40" s="75">
        <f>VLOOKUP(D40,'YARI ÜRÜN'!A:C,3,)</f>
        <v>50</v>
      </c>
      <c r="F40" s="73">
        <v>1</v>
      </c>
    </row>
    <row r="41" spans="1:6" x14ac:dyDescent="0.3">
      <c r="A41" s="88" t="s">
        <v>154</v>
      </c>
      <c r="B41" s="73" t="s">
        <v>242</v>
      </c>
      <c r="C41" s="100">
        <f t="shared" si="4"/>
        <v>50</v>
      </c>
      <c r="D41" s="73" t="str">
        <f t="shared" si="5"/>
        <v>PL10040</v>
      </c>
      <c r="E41" s="75">
        <f>VLOOKUP(D41,'YARI ÜRÜN'!A:C,3,)</f>
        <v>50</v>
      </c>
      <c r="F41" s="73">
        <v>1</v>
      </c>
    </row>
    <row r="42" spans="1:6" x14ac:dyDescent="0.3">
      <c r="A42" s="88" t="s">
        <v>155</v>
      </c>
      <c r="B42" s="73" t="s">
        <v>40</v>
      </c>
      <c r="C42" s="100">
        <f t="shared" si="4"/>
        <v>36</v>
      </c>
      <c r="D42" s="73" t="str">
        <f t="shared" si="5"/>
        <v>PL10041</v>
      </c>
      <c r="E42" s="75">
        <f>VLOOKUP(D42,'YARI ÜRÜN'!A:C,3,)</f>
        <v>36</v>
      </c>
      <c r="F42" s="73">
        <v>1</v>
      </c>
    </row>
    <row r="43" spans="1:6" x14ac:dyDescent="0.3">
      <c r="A43" s="88" t="s">
        <v>156</v>
      </c>
      <c r="B43" s="73" t="s">
        <v>244</v>
      </c>
      <c r="C43" s="100">
        <f t="shared" si="4"/>
        <v>18</v>
      </c>
      <c r="D43" s="73" t="str">
        <f t="shared" si="5"/>
        <v>PL10042</v>
      </c>
      <c r="E43" s="75">
        <f>VLOOKUP(D43,'YARI ÜRÜN'!A:C,3,)</f>
        <v>18</v>
      </c>
      <c r="F43" s="73">
        <v>1</v>
      </c>
    </row>
    <row r="44" spans="1:6" x14ac:dyDescent="0.3">
      <c r="A44" s="88" t="s">
        <v>157</v>
      </c>
      <c r="B44" s="73" t="s">
        <v>246</v>
      </c>
      <c r="C44" s="100">
        <f t="shared" si="4"/>
        <v>18</v>
      </c>
      <c r="D44" s="73" t="str">
        <f t="shared" si="5"/>
        <v>PL10043</v>
      </c>
      <c r="E44" s="75">
        <f>VLOOKUP(D44,'YARI ÜRÜN'!A:C,3,)</f>
        <v>18</v>
      </c>
      <c r="F44" s="73">
        <v>1</v>
      </c>
    </row>
    <row r="45" spans="1:6" x14ac:dyDescent="0.3">
      <c r="A45" s="88" t="s">
        <v>158</v>
      </c>
      <c r="B45" s="73" t="s">
        <v>245</v>
      </c>
      <c r="C45" s="100">
        <f t="shared" si="4"/>
        <v>18</v>
      </c>
      <c r="D45" s="73" t="str">
        <f t="shared" si="5"/>
        <v>PL10044</v>
      </c>
      <c r="E45" s="75">
        <f>VLOOKUP(D45,'YARI ÜRÜN'!A:C,3,)</f>
        <v>18</v>
      </c>
      <c r="F45" s="73">
        <v>1</v>
      </c>
    </row>
    <row r="46" spans="1:6" x14ac:dyDescent="0.3">
      <c r="A46" s="88" t="s">
        <v>159</v>
      </c>
      <c r="B46" s="73" t="s">
        <v>456</v>
      </c>
      <c r="C46" s="100">
        <f t="shared" si="4"/>
        <v>78</v>
      </c>
      <c r="D46" s="73" t="str">
        <f t="shared" ref="D46:D53" si="6">A46</f>
        <v>PL10045</v>
      </c>
      <c r="E46" s="75">
        <f>VLOOKUP(D46,'YARI ÜRÜN'!A:C,3,)</f>
        <v>78</v>
      </c>
      <c r="F46" s="73">
        <v>1</v>
      </c>
    </row>
    <row r="47" spans="1:6" x14ac:dyDescent="0.3">
      <c r="A47" s="88" t="s">
        <v>160</v>
      </c>
      <c r="B47" s="73" t="s">
        <v>457</v>
      </c>
      <c r="C47" s="100">
        <f t="shared" si="4"/>
        <v>78</v>
      </c>
      <c r="D47" s="73" t="str">
        <f t="shared" si="6"/>
        <v>PL10046</v>
      </c>
      <c r="E47" s="75">
        <f>VLOOKUP(D47,'YARI ÜRÜN'!A:C,3,)</f>
        <v>78</v>
      </c>
      <c r="F47" s="73">
        <v>1</v>
      </c>
    </row>
    <row r="48" spans="1:6" x14ac:dyDescent="0.3">
      <c r="A48" s="88" t="s">
        <v>161</v>
      </c>
      <c r="B48" s="73" t="s">
        <v>458</v>
      </c>
      <c r="C48" s="100">
        <f t="shared" si="4"/>
        <v>78</v>
      </c>
      <c r="D48" s="73" t="str">
        <f t="shared" si="6"/>
        <v>PL10047</v>
      </c>
      <c r="E48" s="75">
        <f>VLOOKUP(D48,'YARI ÜRÜN'!A:C,3,)</f>
        <v>78</v>
      </c>
      <c r="F48" s="73">
        <v>1</v>
      </c>
    </row>
    <row r="49" spans="1:9" x14ac:dyDescent="0.3">
      <c r="A49" s="88" t="s">
        <v>162</v>
      </c>
      <c r="B49" s="73" t="s">
        <v>459</v>
      </c>
      <c r="C49" s="100">
        <f t="shared" si="4"/>
        <v>78</v>
      </c>
      <c r="D49" s="73" t="str">
        <f t="shared" si="6"/>
        <v>PL10048</v>
      </c>
      <c r="E49" s="75">
        <f>VLOOKUP(D49,'YARI ÜRÜN'!A:C,3,)</f>
        <v>78</v>
      </c>
      <c r="F49" s="73">
        <v>1</v>
      </c>
    </row>
    <row r="50" spans="1:9" x14ac:dyDescent="0.3">
      <c r="A50" s="88" t="s">
        <v>163</v>
      </c>
      <c r="B50" s="73" t="s">
        <v>461</v>
      </c>
      <c r="C50" s="100">
        <f t="shared" si="4"/>
        <v>57</v>
      </c>
      <c r="D50" s="73" t="str">
        <f t="shared" si="6"/>
        <v>PL10049</v>
      </c>
      <c r="E50" s="75">
        <f>VLOOKUP(D50,'YARI ÜRÜN'!A:C,3,)</f>
        <v>57</v>
      </c>
      <c r="F50" s="73">
        <v>1</v>
      </c>
    </row>
    <row r="51" spans="1:9" x14ac:dyDescent="0.3">
      <c r="A51" s="88" t="s">
        <v>164</v>
      </c>
      <c r="B51" s="73" t="s">
        <v>462</v>
      </c>
      <c r="C51" s="100">
        <f t="shared" si="4"/>
        <v>57</v>
      </c>
      <c r="D51" s="73" t="str">
        <f t="shared" si="6"/>
        <v>PL10050</v>
      </c>
      <c r="E51" s="75">
        <f>VLOOKUP(D51,'YARI ÜRÜN'!A:C,3,)</f>
        <v>57</v>
      </c>
      <c r="F51" s="73">
        <v>1</v>
      </c>
    </row>
    <row r="52" spans="1:9" x14ac:dyDescent="0.3">
      <c r="A52" s="88" t="s">
        <v>165</v>
      </c>
      <c r="B52" s="73" t="s">
        <v>463</v>
      </c>
      <c r="C52" s="100">
        <f t="shared" si="4"/>
        <v>57</v>
      </c>
      <c r="D52" s="73" t="str">
        <f t="shared" si="6"/>
        <v>PL10051</v>
      </c>
      <c r="E52" s="75">
        <f>VLOOKUP(D52,'YARI ÜRÜN'!A:C,3,)</f>
        <v>57</v>
      </c>
      <c r="F52" s="73">
        <v>1</v>
      </c>
    </row>
    <row r="53" spans="1:9" x14ac:dyDescent="0.3">
      <c r="A53" s="88" t="s">
        <v>166</v>
      </c>
      <c r="B53" s="73" t="s">
        <v>460</v>
      </c>
      <c r="C53" s="100">
        <f t="shared" si="4"/>
        <v>57</v>
      </c>
      <c r="D53" s="73" t="str">
        <f t="shared" si="6"/>
        <v>PL10052</v>
      </c>
      <c r="E53" s="75">
        <f>VLOOKUP(D53,'YARI ÜRÜN'!A:C,3,)</f>
        <v>57</v>
      </c>
      <c r="F53" s="73">
        <v>1</v>
      </c>
    </row>
    <row r="54" spans="1:9" x14ac:dyDescent="0.3">
      <c r="A54" s="87" t="s">
        <v>167</v>
      </c>
      <c r="B54" s="87" t="s">
        <v>169</v>
      </c>
      <c r="C54" s="100">
        <f t="shared" si="4"/>
        <v>80</v>
      </c>
      <c r="D54" s="73" t="s">
        <v>116</v>
      </c>
      <c r="E54" s="75">
        <f>VLOOKUP(D54,'YARI ÜRÜN'!A:C,3,)</f>
        <v>40</v>
      </c>
      <c r="F54" s="73">
        <v>2</v>
      </c>
      <c r="H54" s="75"/>
      <c r="I54" s="73">
        <v>0</v>
      </c>
    </row>
    <row r="55" spans="1:9" x14ac:dyDescent="0.3">
      <c r="A55" s="87" t="s">
        <v>170</v>
      </c>
      <c r="B55" s="87" t="s">
        <v>172</v>
      </c>
      <c r="C55" s="100">
        <f t="shared" si="4"/>
        <v>90</v>
      </c>
      <c r="D55" s="73" t="s">
        <v>117</v>
      </c>
      <c r="E55" s="75">
        <f>VLOOKUP(D55,'YARI ÜRÜN'!A:C,3,)</f>
        <v>45</v>
      </c>
      <c r="F55" s="73">
        <v>1</v>
      </c>
      <c r="G55" s="73" t="s">
        <v>118</v>
      </c>
      <c r="H55" s="75">
        <f>VLOOKUP(G55,'YARI ÜRÜN'!$A:$C,3,)</f>
        <v>45</v>
      </c>
      <c r="I55" s="73">
        <v>1</v>
      </c>
    </row>
    <row r="56" spans="1:9" x14ac:dyDescent="0.3">
      <c r="A56" s="87" t="s">
        <v>173</v>
      </c>
      <c r="B56" s="87" t="s">
        <v>26</v>
      </c>
      <c r="C56" s="100">
        <f t="shared" si="4"/>
        <v>60</v>
      </c>
      <c r="D56" s="73" t="s">
        <v>119</v>
      </c>
      <c r="E56" s="75">
        <f>VLOOKUP(D56,'YARI ÜRÜN'!A:C,3,)</f>
        <v>30</v>
      </c>
      <c r="F56" s="73">
        <v>2</v>
      </c>
      <c r="H56" s="75"/>
      <c r="I56" s="73">
        <v>0</v>
      </c>
    </row>
    <row r="57" spans="1:9" x14ac:dyDescent="0.3">
      <c r="A57" s="87" t="s">
        <v>240</v>
      </c>
      <c r="B57" s="87" t="s">
        <v>241</v>
      </c>
      <c r="C57" s="100">
        <f t="shared" si="4"/>
        <v>60</v>
      </c>
      <c r="D57" s="73" t="s">
        <v>120</v>
      </c>
      <c r="E57" s="75">
        <f>VLOOKUP(D57,'YARI ÜRÜN'!A:C,3,)</f>
        <v>30</v>
      </c>
      <c r="F57" s="73">
        <v>2</v>
      </c>
      <c r="H57" s="75"/>
    </row>
    <row r="58" spans="1:9" x14ac:dyDescent="0.3">
      <c r="A58" s="87" t="s">
        <v>174</v>
      </c>
      <c r="B58" s="87" t="s">
        <v>27</v>
      </c>
      <c r="C58" s="100">
        <f t="shared" si="4"/>
        <v>60</v>
      </c>
      <c r="D58" s="73" t="s">
        <v>121</v>
      </c>
      <c r="E58" s="75">
        <f>VLOOKUP(D58,'YARI ÜRÜN'!A:C,3,)</f>
        <v>30</v>
      </c>
      <c r="F58" s="73">
        <v>2</v>
      </c>
      <c r="H58" s="75"/>
    </row>
    <row r="59" spans="1:9" x14ac:dyDescent="0.3">
      <c r="A59" s="87" t="s">
        <v>176</v>
      </c>
      <c r="B59" s="87" t="s">
        <v>28</v>
      </c>
      <c r="C59" s="100">
        <f t="shared" si="4"/>
        <v>60</v>
      </c>
      <c r="D59" s="73" t="s">
        <v>122</v>
      </c>
      <c r="E59" s="75">
        <f>VLOOKUP(D59,'YARI ÜRÜN'!A:C,3,)</f>
        <v>30</v>
      </c>
      <c r="F59" s="73">
        <v>2</v>
      </c>
      <c r="H59" s="75"/>
    </row>
    <row r="60" spans="1:9" x14ac:dyDescent="0.3">
      <c r="A60" s="87" t="s">
        <v>177</v>
      </c>
      <c r="B60" s="87" t="s">
        <v>299</v>
      </c>
      <c r="C60" s="100">
        <f t="shared" si="4"/>
        <v>60</v>
      </c>
      <c r="D60" s="73" t="s">
        <v>119</v>
      </c>
      <c r="E60" s="75">
        <f>VLOOKUP(D60,'YARI ÜRÜN'!A:C,3,)</f>
        <v>30</v>
      </c>
      <c r="F60" s="73">
        <v>1</v>
      </c>
      <c r="G60" s="73" t="s">
        <v>120</v>
      </c>
      <c r="H60" s="75">
        <f>VLOOKUP(G60,'YARI ÜRÜN'!$A:$C,3,)</f>
        <v>30</v>
      </c>
      <c r="I60" s="73">
        <v>1</v>
      </c>
    </row>
    <row r="61" spans="1:9" x14ac:dyDescent="0.3">
      <c r="A61" s="87" t="s">
        <v>178</v>
      </c>
      <c r="B61" s="87" t="s">
        <v>29</v>
      </c>
      <c r="C61" s="100">
        <f t="shared" si="4"/>
        <v>60</v>
      </c>
      <c r="D61" s="73" t="s">
        <v>119</v>
      </c>
      <c r="E61" s="75">
        <f>VLOOKUP(D61,'YARI ÜRÜN'!A:C,3,)</f>
        <v>30</v>
      </c>
      <c r="F61" s="73">
        <v>1</v>
      </c>
      <c r="G61" s="73" t="s">
        <v>122</v>
      </c>
      <c r="H61" s="75">
        <f>VLOOKUP(G61,'YARI ÜRÜN'!$A:$C,3,)</f>
        <v>30</v>
      </c>
      <c r="I61" s="73">
        <v>1</v>
      </c>
    </row>
    <row r="62" spans="1:9" x14ac:dyDescent="0.3">
      <c r="A62" s="87" t="s">
        <v>179</v>
      </c>
      <c r="B62" s="87" t="s">
        <v>30</v>
      </c>
      <c r="C62" s="100">
        <f t="shared" si="4"/>
        <v>60</v>
      </c>
      <c r="D62" s="73" t="s">
        <v>119</v>
      </c>
      <c r="E62" s="75">
        <f>VLOOKUP(D62,'YARI ÜRÜN'!A:C,3,)</f>
        <v>30</v>
      </c>
      <c r="F62" s="73">
        <v>1</v>
      </c>
      <c r="G62" s="73" t="s">
        <v>121</v>
      </c>
      <c r="H62" s="75">
        <f>VLOOKUP(G62,'YARI ÜRÜN'!$A:$C,3,)</f>
        <v>30</v>
      </c>
      <c r="I62" s="73">
        <v>1</v>
      </c>
    </row>
    <row r="63" spans="1:9" x14ac:dyDescent="0.3">
      <c r="A63" s="87" t="s">
        <v>180</v>
      </c>
      <c r="B63" s="87" t="s">
        <v>300</v>
      </c>
      <c r="C63" s="100">
        <f t="shared" si="4"/>
        <v>60</v>
      </c>
      <c r="D63" s="73" t="s">
        <v>120</v>
      </c>
      <c r="E63" s="75">
        <f>VLOOKUP(D63,'YARI ÜRÜN'!A:C,3,)</f>
        <v>30</v>
      </c>
      <c r="F63" s="73">
        <v>1</v>
      </c>
      <c r="G63" s="73" t="s">
        <v>121</v>
      </c>
      <c r="H63" s="75">
        <f>VLOOKUP(G63,'YARI ÜRÜN'!$A:$C,3,)</f>
        <v>30</v>
      </c>
      <c r="I63" s="73">
        <v>1</v>
      </c>
    </row>
    <row r="64" spans="1:9" x14ac:dyDescent="0.3">
      <c r="A64" s="87" t="s">
        <v>181</v>
      </c>
      <c r="B64" s="87" t="s">
        <v>301</v>
      </c>
      <c r="C64" s="100">
        <f t="shared" si="4"/>
        <v>60</v>
      </c>
      <c r="D64" s="73" t="s">
        <v>120</v>
      </c>
      <c r="E64" s="75">
        <f>VLOOKUP(D64,'YARI ÜRÜN'!A:C,3,)</f>
        <v>30</v>
      </c>
      <c r="F64" s="73">
        <v>1</v>
      </c>
      <c r="G64" s="73" t="s">
        <v>122</v>
      </c>
      <c r="H64" s="75">
        <f>VLOOKUP(G64,'YARI ÜRÜN'!$A:$C,3,)</f>
        <v>30</v>
      </c>
      <c r="I64" s="73">
        <v>1</v>
      </c>
    </row>
    <row r="65" spans="1:15" x14ac:dyDescent="0.3">
      <c r="A65" s="87" t="s">
        <v>182</v>
      </c>
      <c r="B65" s="87" t="s">
        <v>31</v>
      </c>
      <c r="C65" s="100">
        <f t="shared" si="4"/>
        <v>60</v>
      </c>
      <c r="D65" s="73" t="s">
        <v>121</v>
      </c>
      <c r="E65" s="75">
        <f>VLOOKUP(D65,'YARI ÜRÜN'!A:C,3,)</f>
        <v>30</v>
      </c>
      <c r="F65" s="73">
        <v>1</v>
      </c>
      <c r="G65" s="73" t="s">
        <v>122</v>
      </c>
      <c r="H65" s="75">
        <f>VLOOKUP(G65,'YARI ÜRÜN'!$A:$C,3,)</f>
        <v>30</v>
      </c>
      <c r="I65" s="73">
        <v>1</v>
      </c>
    </row>
    <row r="66" spans="1:15" x14ac:dyDescent="0.3">
      <c r="A66" s="87" t="s">
        <v>185</v>
      </c>
      <c r="B66" s="87" t="s">
        <v>32</v>
      </c>
      <c r="C66" s="100">
        <f t="shared" si="4"/>
        <v>120</v>
      </c>
      <c r="D66" s="73" t="s">
        <v>119</v>
      </c>
      <c r="E66" s="75">
        <f>VLOOKUP(D66,'YARI ÜRÜN'!A:C,3,)</f>
        <v>30</v>
      </c>
      <c r="F66" s="73">
        <v>1</v>
      </c>
      <c r="G66" s="73" t="s">
        <v>120</v>
      </c>
      <c r="H66" s="75">
        <f>VLOOKUP(G66,'YARI ÜRÜN'!$A:$C,3,)</f>
        <v>30</v>
      </c>
      <c r="I66" s="73">
        <v>1</v>
      </c>
      <c r="J66" s="73" t="s">
        <v>121</v>
      </c>
      <c r="K66" s="75">
        <f>VLOOKUP(J66,'YARI ÜRÜN'!$A:$C,3,)</f>
        <v>30</v>
      </c>
      <c r="L66" s="73">
        <v>1</v>
      </c>
      <c r="M66" s="73" t="s">
        <v>122</v>
      </c>
      <c r="N66" s="75">
        <f>VLOOKUP(M66,'YARI ÜRÜN'!$A:$C,3,)</f>
        <v>30</v>
      </c>
      <c r="O66" s="73">
        <v>1</v>
      </c>
    </row>
    <row r="67" spans="1:15" x14ac:dyDescent="0.3">
      <c r="A67" s="87" t="s">
        <v>186</v>
      </c>
      <c r="B67" s="159" t="s">
        <v>518</v>
      </c>
      <c r="C67" s="100">
        <f t="shared" si="4"/>
        <v>40</v>
      </c>
      <c r="D67" s="73" t="s">
        <v>183</v>
      </c>
      <c r="E67" s="75">
        <f>VLOOKUP(D67,'YARI ÜRÜN'!A:C,3,)</f>
        <v>20</v>
      </c>
      <c r="F67" s="73">
        <v>2</v>
      </c>
      <c r="H67" s="75"/>
    </row>
    <row r="68" spans="1:15" x14ac:dyDescent="0.3">
      <c r="A68" s="87" t="s">
        <v>187</v>
      </c>
      <c r="B68" s="159" t="s">
        <v>519</v>
      </c>
      <c r="C68" s="100">
        <f t="shared" si="4"/>
        <v>60</v>
      </c>
      <c r="D68" s="73" t="s">
        <v>183</v>
      </c>
      <c r="E68" s="75">
        <f>VLOOKUP(D68,'YARI ÜRÜN'!A:C,3,)</f>
        <v>20</v>
      </c>
      <c r="F68" s="73">
        <v>3</v>
      </c>
      <c r="H68" s="75"/>
    </row>
    <row r="69" spans="1:15" x14ac:dyDescent="0.3">
      <c r="A69" s="87" t="s">
        <v>188</v>
      </c>
      <c r="B69" s="159" t="s">
        <v>520</v>
      </c>
      <c r="C69" s="100">
        <f t="shared" si="4"/>
        <v>80</v>
      </c>
      <c r="D69" s="73" t="s">
        <v>183</v>
      </c>
      <c r="E69" s="75">
        <f>VLOOKUP(D69,'YARI ÜRÜN'!A:C,3,)</f>
        <v>20</v>
      </c>
      <c r="F69" s="73">
        <v>4</v>
      </c>
      <c r="H69" s="75"/>
    </row>
    <row r="70" spans="1:15" x14ac:dyDescent="0.3">
      <c r="A70" s="87" t="s">
        <v>189</v>
      </c>
      <c r="B70" s="87" t="s">
        <v>33</v>
      </c>
      <c r="C70" s="100">
        <f t="shared" si="4"/>
        <v>25</v>
      </c>
      <c r="D70" s="73" t="s">
        <v>123</v>
      </c>
      <c r="E70" s="75">
        <f>VLOOKUP(D70,'YARI ÜRÜN'!A:C,3,)</f>
        <v>5</v>
      </c>
      <c r="F70" s="73">
        <v>5</v>
      </c>
      <c r="H70" s="75"/>
    </row>
    <row r="71" spans="1:15" x14ac:dyDescent="0.3">
      <c r="A71" s="87" t="s">
        <v>191</v>
      </c>
      <c r="B71" s="87" t="s">
        <v>34</v>
      </c>
      <c r="C71" s="100">
        <f t="shared" si="4"/>
        <v>50</v>
      </c>
      <c r="D71" s="73" t="s">
        <v>123</v>
      </c>
      <c r="E71" s="75">
        <f>VLOOKUP(D71,'YARI ÜRÜN'!A:C,3,)</f>
        <v>5</v>
      </c>
      <c r="F71" s="73">
        <v>10</v>
      </c>
      <c r="H71" s="75"/>
    </row>
    <row r="72" spans="1:15" x14ac:dyDescent="0.3">
      <c r="A72" s="87" t="s">
        <v>193</v>
      </c>
      <c r="B72" s="87" t="s">
        <v>194</v>
      </c>
      <c r="C72" s="100">
        <f t="shared" si="4"/>
        <v>240</v>
      </c>
      <c r="D72" s="73" t="s">
        <v>124</v>
      </c>
      <c r="E72" s="75">
        <f>VLOOKUP(D72,'YARI ÜRÜN'!A:C,3,)</f>
        <v>120</v>
      </c>
      <c r="F72" s="73">
        <v>2</v>
      </c>
      <c r="H72" s="75"/>
    </row>
    <row r="73" spans="1:15" x14ac:dyDescent="0.3">
      <c r="A73" s="87" t="s">
        <v>198</v>
      </c>
      <c r="B73" s="87" t="s">
        <v>432</v>
      </c>
      <c r="C73" s="100">
        <f t="shared" si="4"/>
        <v>100</v>
      </c>
      <c r="D73" s="73" t="s">
        <v>136</v>
      </c>
      <c r="E73" s="75">
        <f>VLOOKUP(D73,'YARI ÜRÜN'!A:C,3,)</f>
        <v>50</v>
      </c>
      <c r="F73" s="73">
        <v>2</v>
      </c>
      <c r="H73" s="75"/>
    </row>
    <row r="74" spans="1:15" x14ac:dyDescent="0.3">
      <c r="A74" s="87" t="s">
        <v>199</v>
      </c>
      <c r="B74" s="87" t="s">
        <v>433</v>
      </c>
      <c r="C74" s="100">
        <f t="shared" si="4"/>
        <v>150</v>
      </c>
      <c r="D74" s="73" t="s">
        <v>136</v>
      </c>
      <c r="E74" s="75">
        <f>VLOOKUP(D74,'YARI ÜRÜN'!A:C,3,)</f>
        <v>50</v>
      </c>
      <c r="F74" s="73">
        <v>3</v>
      </c>
      <c r="H74" s="75"/>
    </row>
    <row r="75" spans="1:15" x14ac:dyDescent="0.3">
      <c r="A75" s="87" t="s">
        <v>200</v>
      </c>
      <c r="B75" s="87" t="s">
        <v>434</v>
      </c>
      <c r="C75" s="100">
        <f t="shared" si="4"/>
        <v>200</v>
      </c>
      <c r="D75" s="73" t="s">
        <v>136</v>
      </c>
      <c r="E75" s="75">
        <f>VLOOKUP(D75,'YARI ÜRÜN'!A:C,3,)</f>
        <v>50</v>
      </c>
      <c r="F75" s="73">
        <v>4</v>
      </c>
      <c r="H75" s="75"/>
    </row>
    <row r="76" spans="1:15" x14ac:dyDescent="0.3">
      <c r="A76" s="87" t="s">
        <v>201</v>
      </c>
      <c r="B76" s="87" t="s">
        <v>435</v>
      </c>
      <c r="C76" s="100">
        <f t="shared" si="4"/>
        <v>250</v>
      </c>
      <c r="D76" s="73" t="s">
        <v>136</v>
      </c>
      <c r="E76" s="75">
        <f>VLOOKUP(D76,'YARI ÜRÜN'!A:C,3,)</f>
        <v>50</v>
      </c>
      <c r="F76" s="73">
        <v>5</v>
      </c>
      <c r="H76" s="75"/>
    </row>
    <row r="77" spans="1:15" x14ac:dyDescent="0.3">
      <c r="A77" s="87" t="s">
        <v>202</v>
      </c>
      <c r="B77" s="87" t="s">
        <v>436</v>
      </c>
      <c r="C77" s="100">
        <f t="shared" si="4"/>
        <v>300</v>
      </c>
      <c r="D77" s="73" t="s">
        <v>136</v>
      </c>
      <c r="E77" s="75">
        <f>VLOOKUP(D77,'YARI ÜRÜN'!A:C,3,)</f>
        <v>50</v>
      </c>
      <c r="F77" s="73">
        <v>6</v>
      </c>
      <c r="H77" s="75"/>
    </row>
    <row r="78" spans="1:15" x14ac:dyDescent="0.3">
      <c r="A78" s="87" t="s">
        <v>203</v>
      </c>
      <c r="B78" s="87" t="s">
        <v>451</v>
      </c>
      <c r="C78" s="100">
        <f t="shared" si="4"/>
        <v>60</v>
      </c>
      <c r="D78" s="73" t="s">
        <v>125</v>
      </c>
      <c r="E78" s="75">
        <f>VLOOKUP(D78,'YARI ÜRÜN'!A:C,3,)</f>
        <v>30</v>
      </c>
      <c r="F78" s="73">
        <v>2</v>
      </c>
      <c r="H78" s="75"/>
    </row>
    <row r="79" spans="1:15" x14ac:dyDescent="0.3">
      <c r="A79" s="87" t="s">
        <v>204</v>
      </c>
      <c r="B79" s="163" t="s">
        <v>645</v>
      </c>
      <c r="C79" s="100">
        <f t="shared" si="4"/>
        <v>75</v>
      </c>
      <c r="D79" s="73" t="s">
        <v>143</v>
      </c>
      <c r="E79" s="75">
        <f>VLOOKUP(D79,'YARI ÜRÜN'!A:C,3,)</f>
        <v>25</v>
      </c>
      <c r="F79" s="73">
        <v>3</v>
      </c>
      <c r="H79" s="75"/>
    </row>
    <row r="80" spans="1:15" x14ac:dyDescent="0.3">
      <c r="A80" s="87" t="s">
        <v>205</v>
      </c>
      <c r="B80" s="163" t="s">
        <v>646</v>
      </c>
      <c r="C80" s="100">
        <f t="shared" si="4"/>
        <v>125</v>
      </c>
      <c r="D80" s="73" t="s">
        <v>143</v>
      </c>
      <c r="E80" s="75">
        <f>VLOOKUP(D80,'YARI ÜRÜN'!A:C,3,)</f>
        <v>25</v>
      </c>
      <c r="F80" s="73">
        <v>5</v>
      </c>
      <c r="H80" s="75"/>
    </row>
    <row r="81" spans="1:14" x14ac:dyDescent="0.3">
      <c r="A81" s="87" t="s">
        <v>206</v>
      </c>
      <c r="B81" s="163" t="s">
        <v>647</v>
      </c>
      <c r="C81" s="100">
        <f t="shared" si="4"/>
        <v>250</v>
      </c>
      <c r="D81" s="73" t="s">
        <v>143</v>
      </c>
      <c r="E81" s="75">
        <f>VLOOKUP(D81,'YARI ÜRÜN'!A:C,3,)</f>
        <v>25</v>
      </c>
      <c r="F81" s="73">
        <v>10</v>
      </c>
      <c r="H81" s="75"/>
    </row>
    <row r="82" spans="1:14" x14ac:dyDescent="0.3">
      <c r="A82" s="87" t="s">
        <v>207</v>
      </c>
      <c r="B82" s="87" t="s">
        <v>416</v>
      </c>
      <c r="C82" s="100">
        <f>E82*F82+H81*I81+K81*L81+N81*O81</f>
        <v>36</v>
      </c>
      <c r="D82" s="73" t="s">
        <v>141</v>
      </c>
      <c r="E82" s="75">
        <f>VLOOKUP(D82,'YARI ÜRÜN'!A:C,3,)</f>
        <v>18</v>
      </c>
      <c r="F82" s="73">
        <v>2</v>
      </c>
    </row>
    <row r="83" spans="1:14" x14ac:dyDescent="0.3">
      <c r="A83" s="87" t="s">
        <v>208</v>
      </c>
      <c r="B83" s="87" t="s">
        <v>415</v>
      </c>
      <c r="C83" s="100">
        <f t="shared" ref="C83:C84" si="7">E83*F83+H83*I83+K83*L83+N83*O83</f>
        <v>36</v>
      </c>
      <c r="D83" s="73" t="s">
        <v>142</v>
      </c>
      <c r="E83" s="75">
        <f>VLOOKUP(D83,'YARI ÜRÜN'!A:C,3,)</f>
        <v>18</v>
      </c>
      <c r="F83" s="73">
        <v>2</v>
      </c>
      <c r="G83" s="88"/>
      <c r="H83" s="75"/>
      <c r="J83" s="88"/>
      <c r="K83" s="75"/>
      <c r="M83" s="88"/>
      <c r="N83" s="75"/>
    </row>
    <row r="84" spans="1:14" x14ac:dyDescent="0.3">
      <c r="A84" s="87" t="s">
        <v>225</v>
      </c>
      <c r="B84" s="87" t="s">
        <v>417</v>
      </c>
      <c r="C84" s="100">
        <f t="shared" si="7"/>
        <v>36</v>
      </c>
      <c r="D84" s="73" t="s">
        <v>141</v>
      </c>
      <c r="E84" s="75">
        <f>VLOOKUP(D84,'YARI ÜRÜN'!A:C,3,)</f>
        <v>18</v>
      </c>
      <c r="F84" s="73">
        <v>1</v>
      </c>
      <c r="G84" s="73" t="s">
        <v>141</v>
      </c>
      <c r="H84" s="75">
        <f>VLOOKUP(G84,'YARI ÜRÜN'!$A:$C,3,)</f>
        <v>18</v>
      </c>
      <c r="I84" s="73">
        <v>1</v>
      </c>
      <c r="J84" s="88"/>
      <c r="K84" s="75"/>
      <c r="M84" s="88"/>
      <c r="N84" s="75"/>
    </row>
    <row r="85" spans="1:14" x14ac:dyDescent="0.3">
      <c r="A85" s="87" t="s">
        <v>247</v>
      </c>
      <c r="B85" s="87" t="s">
        <v>271</v>
      </c>
      <c r="C85" s="100">
        <f t="shared" ref="C85:C121" si="8">E85*F85+H85*I85+K85*L85+N85*O85</f>
        <v>36</v>
      </c>
      <c r="D85" s="85" t="s">
        <v>156</v>
      </c>
      <c r="E85" s="75">
        <f>VLOOKUP(D85,'YARI ÜRÜN'!A:C,3,)</f>
        <v>18</v>
      </c>
      <c r="F85" s="73">
        <v>2</v>
      </c>
      <c r="H85" s="75"/>
    </row>
    <row r="86" spans="1:14" x14ac:dyDescent="0.3">
      <c r="A86" s="87" t="s">
        <v>248</v>
      </c>
      <c r="B86" s="87" t="s">
        <v>270</v>
      </c>
      <c r="C86" s="100">
        <f t="shared" si="8"/>
        <v>36</v>
      </c>
      <c r="D86" s="85" t="s">
        <v>157</v>
      </c>
      <c r="E86" s="75">
        <f>VLOOKUP(D86,'YARI ÜRÜN'!A:C,3,)</f>
        <v>18</v>
      </c>
      <c r="F86" s="73">
        <v>2</v>
      </c>
    </row>
    <row r="87" spans="1:14" x14ac:dyDescent="0.3">
      <c r="A87" s="87" t="s">
        <v>249</v>
      </c>
      <c r="B87" s="87" t="s">
        <v>272</v>
      </c>
      <c r="C87" s="100">
        <f t="shared" si="8"/>
        <v>36</v>
      </c>
      <c r="D87" s="85" t="s">
        <v>158</v>
      </c>
      <c r="E87" s="75">
        <f>VLOOKUP(D87,'YARI ÜRÜN'!A:C,3,)</f>
        <v>18</v>
      </c>
      <c r="F87" s="73">
        <v>2</v>
      </c>
    </row>
    <row r="88" spans="1:14" x14ac:dyDescent="0.3">
      <c r="A88" s="87" t="s">
        <v>250</v>
      </c>
      <c r="B88" s="87" t="s">
        <v>273</v>
      </c>
      <c r="C88" s="100">
        <f t="shared" si="8"/>
        <v>36</v>
      </c>
      <c r="D88" s="85" t="s">
        <v>156</v>
      </c>
      <c r="E88" s="75">
        <f>VLOOKUP(D88,'YARI ÜRÜN'!A:C,3,)</f>
        <v>18</v>
      </c>
      <c r="F88" s="73">
        <v>1</v>
      </c>
      <c r="G88" s="85" t="s">
        <v>157</v>
      </c>
      <c r="H88" s="75">
        <f>VLOOKUP(G88,'YARI ÜRÜN'!$A:$C,3,)</f>
        <v>18</v>
      </c>
      <c r="I88" s="73">
        <v>1</v>
      </c>
    </row>
    <row r="89" spans="1:14" x14ac:dyDescent="0.3">
      <c r="A89" s="87" t="s">
        <v>251</v>
      </c>
      <c r="B89" s="87" t="s">
        <v>274</v>
      </c>
      <c r="C89" s="100">
        <f t="shared" si="8"/>
        <v>36</v>
      </c>
      <c r="D89" s="85" t="s">
        <v>156</v>
      </c>
      <c r="E89" s="75">
        <f>VLOOKUP(D89,'YARI ÜRÜN'!A:C,3,)</f>
        <v>18</v>
      </c>
      <c r="F89" s="73">
        <v>1</v>
      </c>
      <c r="G89" s="85" t="s">
        <v>158</v>
      </c>
      <c r="H89" s="75">
        <f>VLOOKUP(G89,'YARI ÜRÜN'!$A:$C,3,)</f>
        <v>18</v>
      </c>
      <c r="I89" s="73">
        <v>1</v>
      </c>
    </row>
    <row r="90" spans="1:14" x14ac:dyDescent="0.3">
      <c r="A90" s="87" t="s">
        <v>252</v>
      </c>
      <c r="B90" s="87" t="s">
        <v>275</v>
      </c>
      <c r="C90" s="100">
        <f t="shared" si="8"/>
        <v>36</v>
      </c>
      <c r="D90" s="85" t="s">
        <v>157</v>
      </c>
      <c r="E90" s="75">
        <f>VLOOKUP(D90,'YARI ÜRÜN'!A:C,3,)</f>
        <v>18</v>
      </c>
      <c r="F90" s="73">
        <v>1</v>
      </c>
      <c r="G90" s="85" t="s">
        <v>158</v>
      </c>
      <c r="H90" s="75">
        <f>VLOOKUP(G90,'YARI ÜRÜN'!$A:$C,3,)</f>
        <v>18</v>
      </c>
      <c r="I90" s="73">
        <v>1</v>
      </c>
    </row>
    <row r="91" spans="1:14" x14ac:dyDescent="0.3">
      <c r="A91" s="87" t="s">
        <v>253</v>
      </c>
      <c r="B91" s="87" t="s">
        <v>276</v>
      </c>
      <c r="C91" s="100">
        <f t="shared" si="8"/>
        <v>54</v>
      </c>
      <c r="D91" s="85" t="s">
        <v>156</v>
      </c>
      <c r="E91" s="75">
        <f>VLOOKUP(D91,'YARI ÜRÜN'!A:C,3,)</f>
        <v>18</v>
      </c>
      <c r="F91" s="73">
        <v>3</v>
      </c>
    </row>
    <row r="92" spans="1:14" x14ac:dyDescent="0.3">
      <c r="A92" s="87" t="s">
        <v>254</v>
      </c>
      <c r="B92" s="87" t="s">
        <v>277</v>
      </c>
      <c r="C92" s="100">
        <f t="shared" si="8"/>
        <v>54</v>
      </c>
      <c r="D92" s="85" t="s">
        <v>157</v>
      </c>
      <c r="E92" s="75">
        <f>VLOOKUP(D92,'YARI ÜRÜN'!A:C,3,)</f>
        <v>18</v>
      </c>
      <c r="F92" s="73">
        <v>3</v>
      </c>
    </row>
    <row r="93" spans="1:14" x14ac:dyDescent="0.3">
      <c r="A93" s="87" t="s">
        <v>255</v>
      </c>
      <c r="B93" s="87" t="s">
        <v>278</v>
      </c>
      <c r="C93" s="100">
        <f t="shared" si="8"/>
        <v>54</v>
      </c>
      <c r="D93" s="85" t="s">
        <v>158</v>
      </c>
      <c r="E93" s="75">
        <f>VLOOKUP(D93,'YARI ÜRÜN'!A:C,3,)</f>
        <v>18</v>
      </c>
      <c r="F93" s="73">
        <v>3</v>
      </c>
    </row>
    <row r="94" spans="1:14" x14ac:dyDescent="0.3">
      <c r="A94" s="87" t="s">
        <v>256</v>
      </c>
      <c r="B94" s="87" t="s">
        <v>279</v>
      </c>
      <c r="C94" s="100">
        <f t="shared" si="8"/>
        <v>54</v>
      </c>
      <c r="D94" s="85" t="s">
        <v>156</v>
      </c>
      <c r="E94" s="75">
        <f>VLOOKUP(D94,'YARI ÜRÜN'!A:C,3,)</f>
        <v>18</v>
      </c>
      <c r="F94" s="73">
        <v>1</v>
      </c>
      <c r="G94" s="85" t="s">
        <v>157</v>
      </c>
      <c r="H94" s="75">
        <f>VLOOKUP(G94,'YARI ÜRÜN'!$A:$C,3,)</f>
        <v>18</v>
      </c>
      <c r="I94" s="73">
        <v>1</v>
      </c>
      <c r="J94" s="85" t="s">
        <v>158</v>
      </c>
      <c r="K94" s="75">
        <f>VLOOKUP(J94,'YARI ÜRÜN'!$A:$C,3,)</f>
        <v>18</v>
      </c>
      <c r="L94" s="73">
        <v>1</v>
      </c>
    </row>
    <row r="95" spans="1:14" x14ac:dyDescent="0.3">
      <c r="A95" s="87" t="s">
        <v>257</v>
      </c>
      <c r="B95" s="87" t="s">
        <v>282</v>
      </c>
      <c r="C95" s="100">
        <f t="shared" si="8"/>
        <v>80</v>
      </c>
      <c r="D95" s="73" t="s">
        <v>138</v>
      </c>
      <c r="E95" s="75">
        <f>VLOOKUP(D95,'YARI ÜRÜN'!A:C,3,)</f>
        <v>40</v>
      </c>
      <c r="F95" s="73">
        <v>2</v>
      </c>
    </row>
    <row r="96" spans="1:14" x14ac:dyDescent="0.3">
      <c r="A96" s="87" t="s">
        <v>258</v>
      </c>
      <c r="B96" s="87" t="s">
        <v>283</v>
      </c>
      <c r="C96" s="100">
        <f t="shared" si="8"/>
        <v>80</v>
      </c>
      <c r="D96" s="73" t="s">
        <v>139</v>
      </c>
      <c r="E96" s="75">
        <f>VLOOKUP(D96,'YARI ÜRÜN'!A:C,3,)</f>
        <v>40</v>
      </c>
      <c r="F96" s="73">
        <v>2</v>
      </c>
    </row>
    <row r="97" spans="1:15" x14ac:dyDescent="0.3">
      <c r="A97" s="87" t="s">
        <v>259</v>
      </c>
      <c r="B97" s="87" t="s">
        <v>284</v>
      </c>
      <c r="C97" s="100">
        <f t="shared" si="8"/>
        <v>80</v>
      </c>
      <c r="D97" s="73" t="s">
        <v>140</v>
      </c>
      <c r="E97" s="75">
        <f>VLOOKUP(D97,'YARI ÜRÜN'!A:C,3,)</f>
        <v>40</v>
      </c>
      <c r="F97" s="73">
        <v>2</v>
      </c>
    </row>
    <row r="98" spans="1:15" x14ac:dyDescent="0.3">
      <c r="A98" s="87" t="s">
        <v>260</v>
      </c>
      <c r="B98" s="87" t="s">
        <v>285</v>
      </c>
      <c r="C98" s="100">
        <f t="shared" si="8"/>
        <v>80</v>
      </c>
      <c r="D98" s="73" t="s">
        <v>138</v>
      </c>
      <c r="E98" s="75">
        <f>VLOOKUP(D98,'YARI ÜRÜN'!A:C,3,)</f>
        <v>40</v>
      </c>
      <c r="F98" s="73">
        <v>1</v>
      </c>
      <c r="G98" s="73" t="s">
        <v>140</v>
      </c>
      <c r="H98" s="75">
        <f>VLOOKUP(G98,'YARI ÜRÜN'!$A:$C,3,)</f>
        <v>40</v>
      </c>
      <c r="I98" s="73">
        <v>1</v>
      </c>
    </row>
    <row r="99" spans="1:15" x14ac:dyDescent="0.3">
      <c r="A99" s="87" t="s">
        <v>261</v>
      </c>
      <c r="B99" s="87" t="s">
        <v>286</v>
      </c>
      <c r="C99" s="100">
        <f t="shared" si="8"/>
        <v>80</v>
      </c>
      <c r="D99" s="73" t="s">
        <v>138</v>
      </c>
      <c r="E99" s="75">
        <f>VLOOKUP(D99,'YARI ÜRÜN'!A:C,3,)</f>
        <v>40</v>
      </c>
      <c r="F99" s="73">
        <v>1</v>
      </c>
      <c r="G99" s="73" t="s">
        <v>139</v>
      </c>
      <c r="H99" s="75">
        <f>VLOOKUP(G99,'YARI ÜRÜN'!$A:$C,3,)</f>
        <v>40</v>
      </c>
      <c r="I99" s="73">
        <v>1</v>
      </c>
    </row>
    <row r="100" spans="1:15" x14ac:dyDescent="0.3">
      <c r="A100" s="87" t="s">
        <v>262</v>
      </c>
      <c r="B100" s="87" t="s">
        <v>287</v>
      </c>
      <c r="C100" s="100">
        <f t="shared" si="8"/>
        <v>80</v>
      </c>
      <c r="D100" s="73" t="s">
        <v>139</v>
      </c>
      <c r="E100" s="75">
        <f>VLOOKUP(D100,'YARI ÜRÜN'!A:C,3,)</f>
        <v>40</v>
      </c>
      <c r="F100" s="73">
        <v>1</v>
      </c>
      <c r="G100" s="73" t="s">
        <v>140</v>
      </c>
      <c r="H100" s="75">
        <f>VLOOKUP(G100,'YARI ÜRÜN'!$A:$C,3,)</f>
        <v>40</v>
      </c>
      <c r="I100" s="73">
        <v>1</v>
      </c>
    </row>
    <row r="101" spans="1:15" x14ac:dyDescent="0.3">
      <c r="A101" s="87" t="s">
        <v>263</v>
      </c>
      <c r="B101" s="87" t="s">
        <v>37</v>
      </c>
      <c r="C101" s="100">
        <f t="shared" si="8"/>
        <v>60</v>
      </c>
      <c r="D101" s="73" t="s">
        <v>148</v>
      </c>
      <c r="E101" s="75">
        <f>VLOOKUP(D101,'YARI ÜRÜN'!A:C,3,)</f>
        <v>30</v>
      </c>
      <c r="F101" s="73">
        <v>2</v>
      </c>
    </row>
    <row r="102" spans="1:15" x14ac:dyDescent="0.3">
      <c r="A102" s="87" t="s">
        <v>264</v>
      </c>
      <c r="B102" s="87" t="s">
        <v>38</v>
      </c>
      <c r="C102" s="100">
        <f t="shared" si="8"/>
        <v>60</v>
      </c>
      <c r="D102" s="73" t="s">
        <v>147</v>
      </c>
      <c r="E102" s="75">
        <f>VLOOKUP(D102,'YARI ÜRÜN'!A:C,3,)</f>
        <v>30</v>
      </c>
      <c r="F102" s="73">
        <v>2</v>
      </c>
    </row>
    <row r="103" spans="1:15" x14ac:dyDescent="0.3">
      <c r="A103" s="87" t="s">
        <v>265</v>
      </c>
      <c r="B103" s="87" t="s">
        <v>39</v>
      </c>
      <c r="C103" s="100">
        <f t="shared" si="8"/>
        <v>60</v>
      </c>
      <c r="D103" s="73" t="s">
        <v>147</v>
      </c>
      <c r="E103" s="75">
        <f>VLOOKUP(D103,'YARI ÜRÜN'!A:C,3,)</f>
        <v>30</v>
      </c>
      <c r="F103" s="73">
        <v>1</v>
      </c>
      <c r="G103" s="73" t="s">
        <v>148</v>
      </c>
      <c r="H103" s="75">
        <f>VLOOKUP(G103,'YARI ÜRÜN'!$A:$C,3,)</f>
        <v>30</v>
      </c>
      <c r="I103" s="73">
        <v>1</v>
      </c>
    </row>
    <row r="104" spans="1:15" x14ac:dyDescent="0.3">
      <c r="A104" s="87" t="s">
        <v>266</v>
      </c>
      <c r="B104" s="87" t="s">
        <v>302</v>
      </c>
      <c r="C104" s="100">
        <f t="shared" si="8"/>
        <v>24</v>
      </c>
      <c r="D104" s="73" t="s">
        <v>234</v>
      </c>
      <c r="E104" s="75">
        <f>VLOOKUP(D104,'YARI ÜRÜN'!A:C,3,)</f>
        <v>4</v>
      </c>
      <c r="F104" s="73">
        <v>6</v>
      </c>
    </row>
    <row r="105" spans="1:15" x14ac:dyDescent="0.3">
      <c r="A105" s="87" t="s">
        <v>267</v>
      </c>
      <c r="B105" s="87" t="s">
        <v>303</v>
      </c>
      <c r="C105" s="100">
        <f t="shared" si="8"/>
        <v>36</v>
      </c>
      <c r="D105" s="73" t="s">
        <v>235</v>
      </c>
      <c r="E105" s="75">
        <f>VLOOKUP(D105,'YARI ÜRÜN'!A:C,3,)</f>
        <v>6</v>
      </c>
      <c r="F105" s="73">
        <v>6</v>
      </c>
    </row>
    <row r="106" spans="1:15" x14ac:dyDescent="0.3">
      <c r="A106" s="87" t="s">
        <v>268</v>
      </c>
      <c r="B106" s="87" t="s">
        <v>304</v>
      </c>
      <c r="C106" s="100">
        <f t="shared" si="8"/>
        <v>54</v>
      </c>
      <c r="D106" s="73" t="s">
        <v>236</v>
      </c>
      <c r="E106" s="75">
        <f>VLOOKUP(D106,'YARI ÜRÜN'!A:C,3,)</f>
        <v>9</v>
      </c>
      <c r="F106" s="73">
        <v>6</v>
      </c>
    </row>
    <row r="107" spans="1:15" x14ac:dyDescent="0.3">
      <c r="A107" s="87" t="s">
        <v>269</v>
      </c>
      <c r="B107" s="87" t="s">
        <v>305</v>
      </c>
      <c r="C107" s="100">
        <f t="shared" si="8"/>
        <v>108</v>
      </c>
      <c r="D107" s="73" t="s">
        <v>237</v>
      </c>
      <c r="E107" s="75">
        <f>VLOOKUP(D107,'YARI ÜRÜN'!A:C,3,)</f>
        <v>18</v>
      </c>
      <c r="F107" s="73">
        <v>6</v>
      </c>
    </row>
    <row r="108" spans="1:15" x14ac:dyDescent="0.3">
      <c r="A108" s="87" t="s">
        <v>310</v>
      </c>
      <c r="B108" s="87" t="s">
        <v>306</v>
      </c>
      <c r="C108" s="100">
        <f t="shared" si="8"/>
        <v>40</v>
      </c>
      <c r="D108" s="73" t="s">
        <v>234</v>
      </c>
      <c r="E108" s="75">
        <f>VLOOKUP(D108,'YARI ÜRÜN'!A:C,3,)</f>
        <v>4</v>
      </c>
      <c r="F108" s="73">
        <v>10</v>
      </c>
    </row>
    <row r="109" spans="1:15" x14ac:dyDescent="0.3">
      <c r="A109" s="87" t="s">
        <v>311</v>
      </c>
      <c r="B109" s="87" t="s">
        <v>307</v>
      </c>
      <c r="C109" s="100">
        <f t="shared" si="8"/>
        <v>60</v>
      </c>
      <c r="D109" s="73" t="s">
        <v>235</v>
      </c>
      <c r="E109" s="75">
        <f>VLOOKUP(D109,'YARI ÜRÜN'!A:C,3,)</f>
        <v>6</v>
      </c>
      <c r="F109" s="73">
        <v>10</v>
      </c>
    </row>
    <row r="110" spans="1:15" x14ac:dyDescent="0.3">
      <c r="A110" s="87" t="s">
        <v>312</v>
      </c>
      <c r="B110" s="87" t="s">
        <v>308</v>
      </c>
      <c r="C110" s="100">
        <f t="shared" si="8"/>
        <v>90</v>
      </c>
      <c r="D110" s="73" t="s">
        <v>236</v>
      </c>
      <c r="E110" s="75">
        <f>VLOOKUP(D110,'YARI ÜRÜN'!A:C,3,)</f>
        <v>9</v>
      </c>
      <c r="F110" s="73">
        <v>10</v>
      </c>
    </row>
    <row r="111" spans="1:15" x14ac:dyDescent="0.3">
      <c r="A111" s="87" t="s">
        <v>313</v>
      </c>
      <c r="B111" s="87" t="s">
        <v>309</v>
      </c>
      <c r="C111" s="100">
        <f t="shared" si="8"/>
        <v>180</v>
      </c>
      <c r="D111" s="73" t="s">
        <v>237</v>
      </c>
      <c r="E111" s="75">
        <f>VLOOKUP(D111,'YARI ÜRÜN'!A:C,3,)</f>
        <v>18</v>
      </c>
      <c r="F111" s="73">
        <v>10</v>
      </c>
    </row>
    <row r="112" spans="1:15" x14ac:dyDescent="0.3">
      <c r="A112" s="87" t="s">
        <v>315</v>
      </c>
      <c r="B112" s="87" t="s">
        <v>314</v>
      </c>
      <c r="C112" s="100">
        <f t="shared" si="8"/>
        <v>37</v>
      </c>
      <c r="D112" s="73" t="s">
        <v>234</v>
      </c>
      <c r="E112" s="75">
        <f>VLOOKUP(D112,'YARI ÜRÜN'!A:C,3,)</f>
        <v>4</v>
      </c>
      <c r="F112" s="73">
        <v>1</v>
      </c>
      <c r="G112" s="73" t="s">
        <v>235</v>
      </c>
      <c r="H112" s="75">
        <f>VLOOKUP(G112,'YARI ÜRÜN'!$A:$C,3,)</f>
        <v>6</v>
      </c>
      <c r="I112" s="73">
        <v>1</v>
      </c>
      <c r="J112" s="73" t="s">
        <v>236</v>
      </c>
      <c r="K112" s="75">
        <f>VLOOKUP(J112,'YARI ÜRÜN'!$A:$C,3,)</f>
        <v>9</v>
      </c>
      <c r="L112" s="73">
        <v>1</v>
      </c>
      <c r="M112" s="73" t="s">
        <v>237</v>
      </c>
      <c r="N112" s="75">
        <f>VLOOKUP(M112,'YARI ÜRÜN'!$A:$C,3,)</f>
        <v>18</v>
      </c>
      <c r="O112" s="73">
        <v>1</v>
      </c>
    </row>
    <row r="113" spans="1:15" x14ac:dyDescent="0.3">
      <c r="A113" s="87" t="s">
        <v>317</v>
      </c>
      <c r="B113" s="87" t="s">
        <v>316</v>
      </c>
      <c r="C113" s="100">
        <f t="shared" si="8"/>
        <v>50</v>
      </c>
      <c r="D113" s="73" t="s">
        <v>234</v>
      </c>
      <c r="E113" s="75">
        <f>VLOOKUP(D113,'YARI ÜRÜN'!A:C,3,)</f>
        <v>4</v>
      </c>
      <c r="F113" s="73">
        <v>2</v>
      </c>
      <c r="G113" s="73" t="s">
        <v>235</v>
      </c>
      <c r="H113" s="75">
        <f>VLOOKUP(G113,'YARI ÜRÜN'!$A:$C,3,)</f>
        <v>6</v>
      </c>
      <c r="I113" s="73">
        <v>1</v>
      </c>
      <c r="J113" s="73" t="s">
        <v>236</v>
      </c>
      <c r="K113" s="75">
        <f>VLOOKUP(J113,'YARI ÜRÜN'!$A:$C,3,)</f>
        <v>9</v>
      </c>
      <c r="L113" s="73">
        <v>2</v>
      </c>
      <c r="M113" s="73" t="s">
        <v>237</v>
      </c>
      <c r="N113" s="75">
        <f>VLOOKUP(M113,'YARI ÜRÜN'!$A:$C,3,)</f>
        <v>18</v>
      </c>
      <c r="O113" s="73">
        <v>1</v>
      </c>
    </row>
    <row r="114" spans="1:15" x14ac:dyDescent="0.3">
      <c r="A114" s="87" t="s">
        <v>319</v>
      </c>
      <c r="B114" s="87" t="s">
        <v>318</v>
      </c>
      <c r="C114" s="100">
        <f t="shared" si="8"/>
        <v>52</v>
      </c>
      <c r="D114" s="73" t="s">
        <v>234</v>
      </c>
      <c r="E114" s="75">
        <f>VLOOKUP(D114,'YARI ÜRÜN'!A:C,3,)</f>
        <v>4</v>
      </c>
      <c r="F114" s="73">
        <v>4</v>
      </c>
      <c r="H114" s="75"/>
      <c r="J114" s="73" t="s">
        <v>236</v>
      </c>
      <c r="K114" s="75">
        <f>VLOOKUP(J114,'YARI ÜRÜN'!$A:$C,3,)</f>
        <v>9</v>
      </c>
      <c r="L114" s="73">
        <v>2</v>
      </c>
      <c r="M114" s="73" t="s">
        <v>237</v>
      </c>
      <c r="N114" s="75">
        <f>VLOOKUP(M114,'YARI ÜRÜN'!$A:$C,3,)</f>
        <v>18</v>
      </c>
      <c r="O114" s="73">
        <v>1</v>
      </c>
    </row>
    <row r="115" spans="1:15" x14ac:dyDescent="0.3">
      <c r="A115" s="87" t="s">
        <v>321</v>
      </c>
      <c r="B115" s="87" t="s">
        <v>320</v>
      </c>
      <c r="C115" s="100">
        <f t="shared" si="8"/>
        <v>64</v>
      </c>
      <c r="D115" s="73" t="s">
        <v>234</v>
      </c>
      <c r="E115" s="75">
        <f>VLOOKUP(D115,'YARI ÜRÜN'!A:C,3,)</f>
        <v>4</v>
      </c>
      <c r="F115" s="73">
        <v>4</v>
      </c>
      <c r="G115" s="73" t="s">
        <v>235</v>
      </c>
      <c r="H115" s="75">
        <f>VLOOKUP(G115,'YARI ÜRÜN'!$A:$C,3,)</f>
        <v>6</v>
      </c>
      <c r="I115" s="73">
        <v>2</v>
      </c>
      <c r="J115" s="73" t="s">
        <v>236</v>
      </c>
      <c r="K115" s="75">
        <f>VLOOKUP(J115,'YARI ÜRÜN'!$A:$C,3,)</f>
        <v>9</v>
      </c>
      <c r="L115" s="73">
        <v>2</v>
      </c>
      <c r="M115" s="73" t="s">
        <v>237</v>
      </c>
      <c r="N115" s="75">
        <f>VLOOKUP(M115,'YARI ÜRÜN'!$A:$C,3,)</f>
        <v>18</v>
      </c>
      <c r="O115" s="73">
        <v>1</v>
      </c>
    </row>
    <row r="116" spans="1:15" x14ac:dyDescent="0.3">
      <c r="A116" s="87" t="s">
        <v>323</v>
      </c>
      <c r="B116" s="87" t="s">
        <v>342</v>
      </c>
      <c r="C116" s="100">
        <f t="shared" si="8"/>
        <v>68</v>
      </c>
      <c r="D116" s="73" t="s">
        <v>234</v>
      </c>
      <c r="E116" s="75">
        <f>VLOOKUP(D116,'YARI ÜRÜN'!A:C,3,)</f>
        <v>4</v>
      </c>
      <c r="F116" s="73">
        <v>5</v>
      </c>
      <c r="G116" s="73" t="s">
        <v>235</v>
      </c>
      <c r="H116" s="75">
        <f>VLOOKUP(G116,'YARI ÜRÜN'!$A:$C,3,)</f>
        <v>6</v>
      </c>
      <c r="I116" s="73">
        <v>2</v>
      </c>
      <c r="J116" s="73" t="s">
        <v>236</v>
      </c>
      <c r="K116" s="75">
        <f>VLOOKUP(J116,'YARI ÜRÜN'!$A:$C,3,)</f>
        <v>9</v>
      </c>
      <c r="L116" s="73">
        <v>2</v>
      </c>
      <c r="M116" s="73" t="s">
        <v>237</v>
      </c>
      <c r="N116" s="75">
        <f>VLOOKUP(M116,'YARI ÜRÜN'!$A:$C,3,)</f>
        <v>18</v>
      </c>
      <c r="O116" s="73">
        <v>1</v>
      </c>
    </row>
    <row r="117" spans="1:15" x14ac:dyDescent="0.3">
      <c r="A117" s="87" t="s">
        <v>324</v>
      </c>
      <c r="B117" s="87" t="s">
        <v>322</v>
      </c>
      <c r="C117" s="100">
        <f t="shared" si="8"/>
        <v>85</v>
      </c>
      <c r="D117" s="73" t="s">
        <v>234</v>
      </c>
      <c r="E117" s="75">
        <f>VLOOKUP(D117,'YARI ÜRÜN'!A:C,3,)</f>
        <v>4</v>
      </c>
      <c r="F117" s="73">
        <v>4</v>
      </c>
      <c r="G117" s="73" t="s">
        <v>235</v>
      </c>
      <c r="H117" s="75">
        <f>VLOOKUP(G117,'YARI ÜRÜN'!$A:$C,3,)</f>
        <v>6</v>
      </c>
      <c r="I117" s="73">
        <v>4</v>
      </c>
      <c r="J117" s="73" t="s">
        <v>236</v>
      </c>
      <c r="K117" s="75">
        <f>VLOOKUP(J117,'YARI ÜRÜN'!$A:$C,3,)</f>
        <v>9</v>
      </c>
      <c r="L117" s="73">
        <v>3</v>
      </c>
      <c r="M117" s="73" t="s">
        <v>237</v>
      </c>
      <c r="N117" s="75">
        <f>VLOOKUP(M117,'YARI ÜRÜN'!$A:$C,3,)</f>
        <v>18</v>
      </c>
      <c r="O117" s="73">
        <v>1</v>
      </c>
    </row>
    <row r="118" spans="1:15" x14ac:dyDescent="0.3">
      <c r="A118" s="87" t="s">
        <v>326</v>
      </c>
      <c r="B118" s="87" t="s">
        <v>343</v>
      </c>
      <c r="C118" s="100">
        <f t="shared" si="8"/>
        <v>86</v>
      </c>
      <c r="D118" s="73" t="s">
        <v>234</v>
      </c>
      <c r="E118" s="75">
        <f>VLOOKUP(D118,'YARI ÜRÜN'!A:C,3,)</f>
        <v>4</v>
      </c>
      <c r="F118" s="73">
        <v>8</v>
      </c>
      <c r="G118" s="73" t="s">
        <v>235</v>
      </c>
      <c r="H118" s="75">
        <f>VLOOKUP(G118,'YARI ÜRÜN'!$A:$C,3,)</f>
        <v>6</v>
      </c>
      <c r="I118" s="73">
        <v>3</v>
      </c>
      <c r="J118" s="73" t="s">
        <v>236</v>
      </c>
      <c r="K118" s="75">
        <f>VLOOKUP(J118,'YARI ÜRÜN'!$A:$C,3,)</f>
        <v>9</v>
      </c>
      <c r="L118" s="73">
        <v>2</v>
      </c>
      <c r="M118" s="73" t="s">
        <v>237</v>
      </c>
      <c r="N118" s="75">
        <f>VLOOKUP(M118,'YARI ÜRÜN'!$A:$C,3,)</f>
        <v>18</v>
      </c>
      <c r="O118" s="73">
        <v>1</v>
      </c>
    </row>
    <row r="119" spans="1:15" x14ac:dyDescent="0.3">
      <c r="A119" s="87" t="s">
        <v>328</v>
      </c>
      <c r="B119" s="87" t="s">
        <v>325</v>
      </c>
      <c r="C119" s="100">
        <f t="shared" si="8"/>
        <v>108</v>
      </c>
      <c r="D119" s="73" t="s">
        <v>234</v>
      </c>
      <c r="E119" s="75">
        <f>VLOOKUP(D119,'YARI ÜRÜN'!A:C,3,)</f>
        <v>4</v>
      </c>
      <c r="F119" s="73">
        <v>6</v>
      </c>
      <c r="G119" s="73" t="s">
        <v>235</v>
      </c>
      <c r="H119" s="75">
        <f>VLOOKUP(G119,'YARI ÜRÜN'!$A:$C,3,)</f>
        <v>6</v>
      </c>
      <c r="I119" s="73">
        <v>5</v>
      </c>
      <c r="J119" s="73" t="s">
        <v>236</v>
      </c>
      <c r="K119" s="75">
        <f>VLOOKUP(J119,'YARI ÜRÜN'!$A:$C,3,)</f>
        <v>9</v>
      </c>
      <c r="L119" s="73">
        <v>2</v>
      </c>
      <c r="M119" s="73" t="s">
        <v>237</v>
      </c>
      <c r="N119" s="75">
        <f>VLOOKUP(M119,'YARI ÜRÜN'!$A:$C,3,)</f>
        <v>18</v>
      </c>
      <c r="O119" s="73">
        <v>2</v>
      </c>
    </row>
    <row r="120" spans="1:15" x14ac:dyDescent="0.3">
      <c r="A120" s="87" t="s">
        <v>329</v>
      </c>
      <c r="B120" s="87" t="s">
        <v>344</v>
      </c>
      <c r="C120" s="100">
        <f t="shared" si="8"/>
        <v>96</v>
      </c>
      <c r="D120" s="73" t="s">
        <v>234</v>
      </c>
      <c r="E120" s="75">
        <f>VLOOKUP(D120,'YARI ÜRÜN'!A:C,3,)</f>
        <v>4</v>
      </c>
      <c r="F120" s="73">
        <v>6</v>
      </c>
      <c r="G120" s="73" t="s">
        <v>235</v>
      </c>
      <c r="H120" s="75">
        <f>VLOOKUP(G120,'YARI ÜRÜN'!$A:$C,3,)</f>
        <v>6</v>
      </c>
      <c r="I120" s="73">
        <v>6</v>
      </c>
      <c r="J120" s="73" t="s">
        <v>236</v>
      </c>
      <c r="K120" s="75">
        <f>VLOOKUP(J120,'YARI ÜRÜN'!$A:$C,3,)</f>
        <v>9</v>
      </c>
      <c r="L120" s="73">
        <v>2</v>
      </c>
      <c r="M120" s="73" t="s">
        <v>237</v>
      </c>
      <c r="N120" s="75">
        <f>VLOOKUP(M120,'YARI ÜRÜN'!$A:$C,3,)</f>
        <v>18</v>
      </c>
      <c r="O120" s="73">
        <v>1</v>
      </c>
    </row>
    <row r="121" spans="1:15" x14ac:dyDescent="0.3">
      <c r="A121" s="87" t="s">
        <v>333</v>
      </c>
      <c r="B121" s="87" t="s">
        <v>327</v>
      </c>
      <c r="C121" s="100">
        <f t="shared" si="8"/>
        <v>122</v>
      </c>
      <c r="D121" s="73" t="s">
        <v>234</v>
      </c>
      <c r="E121" s="75">
        <f>VLOOKUP(D121,'YARI ÜRÜN'!A:C,3,)</f>
        <v>4</v>
      </c>
      <c r="F121" s="73">
        <v>5</v>
      </c>
      <c r="G121" s="73" t="s">
        <v>235</v>
      </c>
      <c r="H121" s="75">
        <f>VLOOKUP(G121,'YARI ÜRÜN'!$A:$C,3,)</f>
        <v>6</v>
      </c>
      <c r="I121" s="73">
        <v>8</v>
      </c>
      <c r="J121" s="73" t="s">
        <v>236</v>
      </c>
      <c r="K121" s="75">
        <f>VLOOKUP(J121,'YARI ÜRÜN'!$A:$C,3,)</f>
        <v>9</v>
      </c>
      <c r="L121" s="73">
        <v>4</v>
      </c>
      <c r="M121" s="73" t="s">
        <v>237</v>
      </c>
      <c r="N121" s="75">
        <f>VLOOKUP(M121,'YARI ÜRÜN'!$A:$C,3,)</f>
        <v>18</v>
      </c>
      <c r="O121" s="73">
        <v>1</v>
      </c>
    </row>
    <row r="122" spans="1:15" x14ac:dyDescent="0.3">
      <c r="A122" s="91" t="s">
        <v>334</v>
      </c>
      <c r="B122" s="91" t="s">
        <v>330</v>
      </c>
      <c r="C122" s="100">
        <f t="shared" ref="C122:C128" si="9">E122*F122+H122*I122+K122*L122+N122*O122</f>
        <v>153</v>
      </c>
      <c r="D122" s="73" t="s">
        <v>234</v>
      </c>
      <c r="E122" s="75">
        <f>VLOOKUP(D122,'YARI ÜRÜN'!A:C,3,)</f>
        <v>4</v>
      </c>
      <c r="F122" s="73">
        <v>12</v>
      </c>
      <c r="G122" s="73" t="s">
        <v>235</v>
      </c>
      <c r="H122" s="75">
        <f>VLOOKUP(G122,'YARI ÜRÜN'!$A:$C,3,)</f>
        <v>6</v>
      </c>
      <c r="I122" s="73">
        <v>7</v>
      </c>
      <c r="J122" s="73" t="s">
        <v>236</v>
      </c>
      <c r="K122" s="75">
        <f>VLOOKUP(J122,'YARI ÜRÜN'!$A:$C,3,)</f>
        <v>9</v>
      </c>
      <c r="L122" s="73">
        <v>3</v>
      </c>
      <c r="M122" s="73" t="s">
        <v>237</v>
      </c>
      <c r="N122" s="75">
        <f>VLOOKUP(M122,'YARI ÜRÜN'!$A:$C,3,)</f>
        <v>18</v>
      </c>
      <c r="O122" s="73">
        <v>2</v>
      </c>
    </row>
    <row r="123" spans="1:15" x14ac:dyDescent="0.3">
      <c r="A123" s="87" t="s">
        <v>335</v>
      </c>
      <c r="B123" s="87" t="s">
        <v>331</v>
      </c>
      <c r="C123" s="100">
        <f t="shared" si="9"/>
        <v>262</v>
      </c>
      <c r="D123" s="73" t="s">
        <v>234</v>
      </c>
      <c r="E123" s="75">
        <f>VLOOKUP(D123,'YARI ÜRÜN'!A:C,3,)</f>
        <v>4</v>
      </c>
      <c r="F123" s="73">
        <v>10</v>
      </c>
      <c r="G123" s="73" t="s">
        <v>235</v>
      </c>
      <c r="H123" s="75">
        <f>VLOOKUP(G123,'YARI ÜRÜN'!$A:$C,3,)</f>
        <v>6</v>
      </c>
      <c r="I123" s="73">
        <v>10</v>
      </c>
      <c r="J123" s="73" t="s">
        <v>236</v>
      </c>
      <c r="K123" s="75">
        <f>VLOOKUP(J123,'YARI ÜRÜN'!$A:$C,3,)</f>
        <v>9</v>
      </c>
      <c r="L123" s="73">
        <v>8</v>
      </c>
      <c r="M123" s="73" t="s">
        <v>237</v>
      </c>
      <c r="N123" s="75">
        <f>VLOOKUP(M123,'YARI ÜRÜN'!$A:$C,3,)</f>
        <v>18</v>
      </c>
      <c r="O123" s="73">
        <v>5</v>
      </c>
    </row>
    <row r="124" spans="1:15" x14ac:dyDescent="0.3">
      <c r="A124" s="87" t="s">
        <v>336</v>
      </c>
      <c r="B124" s="87" t="s">
        <v>332</v>
      </c>
      <c r="C124" s="100">
        <f t="shared" si="9"/>
        <v>338</v>
      </c>
      <c r="D124" s="73" t="s">
        <v>234</v>
      </c>
      <c r="E124" s="75">
        <f>VLOOKUP(D124,'YARI ÜRÜN'!A:C,3,)</f>
        <v>4</v>
      </c>
      <c r="F124" s="73">
        <v>14</v>
      </c>
      <c r="G124" s="73" t="s">
        <v>235</v>
      </c>
      <c r="H124" s="75">
        <f>VLOOKUP(G124,'YARI ÜRÜN'!$A:$C,3,)</f>
        <v>6</v>
      </c>
      <c r="I124" s="73">
        <v>14</v>
      </c>
      <c r="J124" s="73" t="s">
        <v>236</v>
      </c>
      <c r="K124" s="75">
        <f>VLOOKUP(J124,'YARI ÜRÜN'!$A:$C,3,)</f>
        <v>9</v>
      </c>
      <c r="L124" s="73">
        <v>10</v>
      </c>
      <c r="M124" s="73" t="s">
        <v>237</v>
      </c>
      <c r="N124" s="75">
        <f>VLOOKUP(M124,'YARI ÜRÜN'!$A:$C,3,)</f>
        <v>18</v>
      </c>
      <c r="O124" s="73">
        <v>6</v>
      </c>
    </row>
    <row r="125" spans="1:15" x14ac:dyDescent="0.3">
      <c r="A125" s="87" t="s">
        <v>337</v>
      </c>
      <c r="B125" s="87" t="s">
        <v>339</v>
      </c>
      <c r="C125" s="100">
        <f t="shared" si="9"/>
        <v>308</v>
      </c>
      <c r="D125" s="73" t="s">
        <v>234</v>
      </c>
      <c r="E125" s="75">
        <f>VLOOKUP(D125,'YARI ÜRÜN'!A:C,3,)</f>
        <v>4</v>
      </c>
      <c r="F125" s="73">
        <v>20</v>
      </c>
      <c r="G125" s="73" t="s">
        <v>235</v>
      </c>
      <c r="H125" s="75">
        <f>VLOOKUP(G125,'YARI ÜRÜN'!$A:$C,3,)</f>
        <v>6</v>
      </c>
      <c r="I125" s="73">
        <v>20</v>
      </c>
      <c r="J125" s="73" t="s">
        <v>236</v>
      </c>
      <c r="K125" s="75">
        <f>VLOOKUP(J125,'YARI ÜRÜN'!$A:$C,3,)</f>
        <v>9</v>
      </c>
      <c r="L125" s="73">
        <v>4</v>
      </c>
      <c r="M125" s="73" t="s">
        <v>237</v>
      </c>
      <c r="N125" s="75">
        <f>VLOOKUP(M125,'YARI ÜRÜN'!$A:$C,3,)</f>
        <v>18</v>
      </c>
      <c r="O125" s="73">
        <v>4</v>
      </c>
    </row>
    <row r="126" spans="1:15" x14ac:dyDescent="0.3">
      <c r="A126" s="87" t="s">
        <v>338</v>
      </c>
      <c r="B126" s="87" t="s">
        <v>345</v>
      </c>
      <c r="C126" s="100">
        <f t="shared" si="9"/>
        <v>490</v>
      </c>
      <c r="D126" s="73" t="s">
        <v>234</v>
      </c>
      <c r="E126" s="75">
        <f>VLOOKUP(D126,'YARI ÜRÜN'!A:C,3,)</f>
        <v>4</v>
      </c>
      <c r="F126" s="73">
        <v>22</v>
      </c>
      <c r="G126" s="73" t="s">
        <v>235</v>
      </c>
      <c r="H126" s="75">
        <f>VLOOKUP(G126,'YARI ÜRÜN'!$A:$C,3,)</f>
        <v>6</v>
      </c>
      <c r="I126" s="73">
        <v>22</v>
      </c>
      <c r="J126" s="73" t="s">
        <v>236</v>
      </c>
      <c r="K126" s="75">
        <f>VLOOKUP(J126,'YARI ÜRÜN'!$A:$C,3,)</f>
        <v>9</v>
      </c>
      <c r="L126" s="73">
        <v>14</v>
      </c>
      <c r="M126" s="73" t="s">
        <v>237</v>
      </c>
      <c r="N126" s="75">
        <f>VLOOKUP(M126,'YARI ÜRÜN'!$A:$C,3,)</f>
        <v>18</v>
      </c>
      <c r="O126" s="73">
        <v>8</v>
      </c>
    </row>
    <row r="127" spans="1:15" x14ac:dyDescent="0.3">
      <c r="A127" s="87" t="s">
        <v>340</v>
      </c>
      <c r="B127" s="87" t="s">
        <v>341</v>
      </c>
      <c r="C127" s="100">
        <f t="shared" si="9"/>
        <v>592</v>
      </c>
      <c r="D127" s="73" t="s">
        <v>234</v>
      </c>
      <c r="E127" s="75">
        <f>VLOOKUP(D127,'YARI ÜRÜN'!A:C,3,)</f>
        <v>4</v>
      </c>
      <c r="F127" s="73">
        <v>22</v>
      </c>
      <c r="G127" s="73" t="s">
        <v>235</v>
      </c>
      <c r="H127" s="75">
        <f>VLOOKUP(G127,'YARI ÜRÜN'!$A:$C,3,)</f>
        <v>6</v>
      </c>
      <c r="I127" s="73">
        <v>18</v>
      </c>
      <c r="J127" s="73" t="s">
        <v>236</v>
      </c>
      <c r="K127" s="75">
        <f>VLOOKUP(J127,'YARI ÜRÜN'!$A:$C,3,)</f>
        <v>9</v>
      </c>
      <c r="L127" s="73">
        <v>20</v>
      </c>
      <c r="M127" s="73" t="s">
        <v>237</v>
      </c>
      <c r="N127" s="75">
        <f>VLOOKUP(M127,'YARI ÜRÜN'!$A:$C,3,)</f>
        <v>18</v>
      </c>
      <c r="O127" s="73">
        <v>12</v>
      </c>
    </row>
    <row r="128" spans="1:15" x14ac:dyDescent="0.3">
      <c r="A128" s="87" t="s">
        <v>510</v>
      </c>
      <c r="B128" s="138" t="s">
        <v>511</v>
      </c>
      <c r="C128" s="100">
        <f t="shared" si="9"/>
        <v>75</v>
      </c>
      <c r="D128" s="6" t="s">
        <v>118</v>
      </c>
      <c r="E128" s="75">
        <f>VLOOKUP(D128,'YARI ÜRÜN'!A:C,3,)</f>
        <v>45</v>
      </c>
      <c r="F128" s="73">
        <v>1</v>
      </c>
      <c r="G128" s="6" t="s">
        <v>120</v>
      </c>
      <c r="H128" s="75">
        <f>VLOOKUP(G128,'YARI ÜRÜN'!$A:$C,3,)</f>
        <v>30</v>
      </c>
      <c r="I128" s="73">
        <v>1</v>
      </c>
      <c r="K128" s="75"/>
      <c r="N128" s="75"/>
    </row>
    <row r="129" spans="1:14" x14ac:dyDescent="0.3">
      <c r="A129" s="163" t="s">
        <v>648</v>
      </c>
      <c r="B129" s="163" t="s">
        <v>651</v>
      </c>
      <c r="C129" s="100">
        <f t="shared" ref="C129:C131" si="10">E129*F129+H129*I129+K129*L129+N129*O129</f>
        <v>60</v>
      </c>
      <c r="D129" s="73" t="s">
        <v>144</v>
      </c>
      <c r="E129" s="75">
        <f>VLOOKUP(D129,'YARI ÜRÜN'!A:C,3,)</f>
        <v>20</v>
      </c>
      <c r="F129" s="73">
        <v>3</v>
      </c>
      <c r="H129" s="75"/>
      <c r="K129" s="75"/>
      <c r="N129" s="75"/>
    </row>
    <row r="130" spans="1:14" x14ac:dyDescent="0.3">
      <c r="A130" s="163" t="s">
        <v>649</v>
      </c>
      <c r="B130" s="163" t="s">
        <v>652</v>
      </c>
      <c r="C130" s="100">
        <f t="shared" si="10"/>
        <v>100</v>
      </c>
      <c r="D130" s="73" t="s">
        <v>144</v>
      </c>
      <c r="E130" s="75">
        <f>VLOOKUP(D130,'YARI ÜRÜN'!A:C,3,)</f>
        <v>20</v>
      </c>
      <c r="F130" s="73">
        <v>5</v>
      </c>
      <c r="G130" s="6"/>
      <c r="H130" s="75"/>
      <c r="K130" s="75"/>
      <c r="N130" s="75"/>
    </row>
    <row r="131" spans="1:14" x14ac:dyDescent="0.3">
      <c r="A131" s="163" t="s">
        <v>650</v>
      </c>
      <c r="B131" s="163" t="s">
        <v>653</v>
      </c>
      <c r="C131" s="100">
        <f t="shared" si="10"/>
        <v>200</v>
      </c>
      <c r="D131" s="73" t="s">
        <v>144</v>
      </c>
      <c r="E131" s="75">
        <f>VLOOKUP(D131,'YARI ÜRÜN'!A:C,3,)</f>
        <v>20</v>
      </c>
      <c r="F131" s="73">
        <v>10</v>
      </c>
      <c r="G131" s="6"/>
      <c r="H131" s="75"/>
      <c r="K131" s="75"/>
      <c r="N131" s="75"/>
    </row>
    <row r="133" spans="1:14" x14ac:dyDescent="0.3">
      <c r="A133" s="73" t="s">
        <v>234</v>
      </c>
      <c r="B133" s="73" t="s">
        <v>219</v>
      </c>
    </row>
    <row r="134" spans="1:14" x14ac:dyDescent="0.3">
      <c r="A134" s="73" t="s">
        <v>235</v>
      </c>
      <c r="B134" s="73" t="s">
        <v>220</v>
      </c>
    </row>
    <row r="135" spans="1:14" x14ac:dyDescent="0.3">
      <c r="A135" s="73" t="s">
        <v>236</v>
      </c>
      <c r="B135" s="73" t="s">
        <v>221</v>
      </c>
    </row>
    <row r="136" spans="1:14" x14ac:dyDescent="0.3">
      <c r="A136" s="73" t="s">
        <v>237</v>
      </c>
      <c r="B136" s="73" t="s">
        <v>222</v>
      </c>
    </row>
  </sheetData>
  <autoFilter ref="A1:O128" xr:uid="{5C9E2313-61F6-4A32-8583-0A20647727E2}"/>
  <phoneticPr fontId="3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ABA3-F6B7-407A-AD07-82D920F6C22A}">
  <sheetPr>
    <tabColor rgb="FFFF5050"/>
  </sheetPr>
  <dimension ref="A1:F387"/>
  <sheetViews>
    <sheetView zoomScale="80" zoomScaleNormal="80" workbookViewId="0">
      <pane ySplit="1" topLeftCell="A2" activePane="bottomLeft" state="frozen"/>
      <selection pane="bottomLeft" activeCell="C22" sqref="C22"/>
    </sheetView>
  </sheetViews>
  <sheetFormatPr defaultRowHeight="14.4" x14ac:dyDescent="0.3"/>
  <cols>
    <col min="1" max="1" width="13.6640625" style="31" bestFit="1" customWidth="1"/>
    <col min="2" max="2" width="78.21875" bestFit="1" customWidth="1"/>
    <col min="3" max="3" width="8.6640625" bestFit="1" customWidth="1"/>
    <col min="4" max="4" width="8.6640625" customWidth="1"/>
  </cols>
  <sheetData>
    <row r="1" spans="1:4" x14ac:dyDescent="0.3">
      <c r="A1" s="7" t="s">
        <v>0</v>
      </c>
      <c r="B1" s="7" t="s">
        <v>3</v>
      </c>
      <c r="C1" s="7" t="s">
        <v>233</v>
      </c>
      <c r="D1" s="7"/>
    </row>
    <row r="2" spans="1:4" x14ac:dyDescent="0.3">
      <c r="A2" s="6" t="s">
        <v>116</v>
      </c>
      <c r="B2" s="29" t="s">
        <v>196</v>
      </c>
      <c r="C2">
        <v>40</v>
      </c>
    </row>
    <row r="3" spans="1:4" x14ac:dyDescent="0.3">
      <c r="A3" s="6" t="s">
        <v>117</v>
      </c>
      <c r="B3" s="30" t="s">
        <v>211</v>
      </c>
      <c r="C3">
        <v>45</v>
      </c>
    </row>
    <row r="4" spans="1:4" x14ac:dyDescent="0.3">
      <c r="A4" s="6" t="s">
        <v>118</v>
      </c>
      <c r="B4" s="30" t="s">
        <v>212</v>
      </c>
      <c r="C4">
        <v>45</v>
      </c>
    </row>
    <row r="5" spans="1:4" x14ac:dyDescent="0.3">
      <c r="A5" s="6" t="s">
        <v>119</v>
      </c>
      <c r="B5" s="30" t="s">
        <v>213</v>
      </c>
      <c r="C5">
        <v>30</v>
      </c>
    </row>
    <row r="6" spans="1:4" x14ac:dyDescent="0.3">
      <c r="A6" s="6" t="s">
        <v>120</v>
      </c>
      <c r="B6" s="30" t="s">
        <v>228</v>
      </c>
      <c r="C6">
        <v>30</v>
      </c>
    </row>
    <row r="7" spans="1:4" x14ac:dyDescent="0.3">
      <c r="A7" s="6" t="s">
        <v>121</v>
      </c>
      <c r="B7" s="30" t="s">
        <v>214</v>
      </c>
      <c r="C7">
        <v>30</v>
      </c>
    </row>
    <row r="8" spans="1:4" x14ac:dyDescent="0.3">
      <c r="A8" s="6" t="s">
        <v>122</v>
      </c>
      <c r="B8" s="30" t="s">
        <v>215</v>
      </c>
      <c r="C8">
        <v>30</v>
      </c>
    </row>
    <row r="9" spans="1:4" x14ac:dyDescent="0.3">
      <c r="A9" s="6" t="s">
        <v>183</v>
      </c>
      <c r="B9" s="160" t="s">
        <v>517</v>
      </c>
      <c r="C9">
        <v>20</v>
      </c>
    </row>
    <row r="10" spans="1:4" x14ac:dyDescent="0.3">
      <c r="A10" s="6" t="s">
        <v>123</v>
      </c>
      <c r="B10" s="30" t="s">
        <v>218</v>
      </c>
      <c r="C10">
        <v>5</v>
      </c>
    </row>
    <row r="11" spans="1:4" x14ac:dyDescent="0.3">
      <c r="A11" s="6" t="s">
        <v>124</v>
      </c>
      <c r="B11" s="29" t="s">
        <v>197</v>
      </c>
      <c r="C11">
        <v>120</v>
      </c>
    </row>
    <row r="12" spans="1:4" x14ac:dyDescent="0.3">
      <c r="A12" s="6" t="s">
        <v>125</v>
      </c>
      <c r="B12" s="160" t="s">
        <v>450</v>
      </c>
      <c r="C12">
        <v>30</v>
      </c>
    </row>
    <row r="13" spans="1:4" x14ac:dyDescent="0.3">
      <c r="A13" s="6" t="s">
        <v>126</v>
      </c>
      <c r="B13" s="157" t="s">
        <v>515</v>
      </c>
      <c r="C13">
        <v>30</v>
      </c>
    </row>
    <row r="14" spans="1:4" x14ac:dyDescent="0.3">
      <c r="A14" s="6" t="s">
        <v>127</v>
      </c>
      <c r="B14" s="13" t="s">
        <v>213</v>
      </c>
      <c r="C14">
        <v>30</v>
      </c>
    </row>
    <row r="15" spans="1:4" x14ac:dyDescent="0.3">
      <c r="A15" s="6" t="s">
        <v>136</v>
      </c>
      <c r="B15" s="160" t="s">
        <v>431</v>
      </c>
      <c r="C15">
        <v>50</v>
      </c>
    </row>
    <row r="16" spans="1:4" x14ac:dyDescent="0.3">
      <c r="A16" s="6" t="s">
        <v>138</v>
      </c>
      <c r="B16" s="160" t="s">
        <v>524</v>
      </c>
      <c r="C16">
        <v>40</v>
      </c>
    </row>
    <row r="17" spans="1:3" x14ac:dyDescent="0.3">
      <c r="A17" s="6" t="s">
        <v>139</v>
      </c>
      <c r="B17" s="160" t="s">
        <v>525</v>
      </c>
      <c r="C17">
        <v>40</v>
      </c>
    </row>
    <row r="18" spans="1:3" x14ac:dyDescent="0.3">
      <c r="A18" s="6" t="s">
        <v>140</v>
      </c>
      <c r="B18" s="160" t="s">
        <v>526</v>
      </c>
      <c r="C18">
        <v>40</v>
      </c>
    </row>
    <row r="19" spans="1:3" x14ac:dyDescent="0.3">
      <c r="A19" s="6" t="s">
        <v>141</v>
      </c>
      <c r="B19" s="44" t="s">
        <v>413</v>
      </c>
      <c r="C19">
        <v>18</v>
      </c>
    </row>
    <row r="20" spans="1:3" x14ac:dyDescent="0.3">
      <c r="A20" s="6" t="s">
        <v>142</v>
      </c>
      <c r="B20" s="44" t="s">
        <v>414</v>
      </c>
      <c r="C20">
        <v>18</v>
      </c>
    </row>
    <row r="21" spans="1:3" x14ac:dyDescent="0.3">
      <c r="A21" s="6" t="s">
        <v>143</v>
      </c>
      <c r="B21" s="160" t="s">
        <v>527</v>
      </c>
      <c r="C21">
        <v>25</v>
      </c>
    </row>
    <row r="22" spans="1:3" x14ac:dyDescent="0.3">
      <c r="A22" s="6" t="s">
        <v>144</v>
      </c>
      <c r="B22" s="160" t="s">
        <v>528</v>
      </c>
      <c r="C22">
        <v>20</v>
      </c>
    </row>
    <row r="23" spans="1:3" x14ac:dyDescent="0.3">
      <c r="A23" s="6" t="s">
        <v>145</v>
      </c>
      <c r="B23" s="13"/>
      <c r="C23">
        <v>80</v>
      </c>
    </row>
    <row r="24" spans="1:3" x14ac:dyDescent="0.3">
      <c r="A24" s="6" t="s">
        <v>146</v>
      </c>
      <c r="B24" s="13"/>
      <c r="C24">
        <v>80</v>
      </c>
    </row>
    <row r="25" spans="1:3" x14ac:dyDescent="0.3">
      <c r="A25" s="6" t="s">
        <v>147</v>
      </c>
      <c r="B25" s="13" t="s">
        <v>35</v>
      </c>
      <c r="C25">
        <v>30</v>
      </c>
    </row>
    <row r="26" spans="1:3" x14ac:dyDescent="0.3">
      <c r="A26" s="6" t="s">
        <v>148</v>
      </c>
      <c r="B26" s="13" t="s">
        <v>36</v>
      </c>
      <c r="C26">
        <v>30</v>
      </c>
    </row>
    <row r="27" spans="1:3" x14ac:dyDescent="0.3">
      <c r="A27" s="6" t="s">
        <v>149</v>
      </c>
      <c r="B27" s="13"/>
      <c r="C27">
        <v>60</v>
      </c>
    </row>
    <row r="28" spans="1:3" x14ac:dyDescent="0.3">
      <c r="A28" s="6" t="s">
        <v>150</v>
      </c>
      <c r="B28" s="13"/>
      <c r="C28">
        <v>60</v>
      </c>
    </row>
    <row r="29" spans="1:3" x14ac:dyDescent="0.3">
      <c r="A29" s="6" t="s">
        <v>151</v>
      </c>
      <c r="B29" s="13"/>
      <c r="C29">
        <v>60</v>
      </c>
    </row>
    <row r="30" spans="1:3" x14ac:dyDescent="0.3">
      <c r="A30" s="6" t="s">
        <v>152</v>
      </c>
    </row>
    <row r="31" spans="1:3" x14ac:dyDescent="0.3">
      <c r="A31" s="6" t="s">
        <v>153</v>
      </c>
      <c r="B31" s="30" t="s">
        <v>227</v>
      </c>
      <c r="C31">
        <v>50</v>
      </c>
    </row>
    <row r="32" spans="1:3" x14ac:dyDescent="0.3">
      <c r="A32" s="6" t="s">
        <v>154</v>
      </c>
      <c r="B32" s="30" t="s">
        <v>242</v>
      </c>
      <c r="C32">
        <v>50</v>
      </c>
    </row>
    <row r="33" spans="1:3" x14ac:dyDescent="0.3">
      <c r="A33" s="6" t="s">
        <v>155</v>
      </c>
      <c r="B33" s="13" t="s">
        <v>40</v>
      </c>
      <c r="C33">
        <v>36</v>
      </c>
    </row>
    <row r="34" spans="1:3" x14ac:dyDescent="0.3">
      <c r="A34" s="6" t="s">
        <v>156</v>
      </c>
      <c r="B34" s="30" t="s">
        <v>244</v>
      </c>
      <c r="C34">
        <v>18</v>
      </c>
    </row>
    <row r="35" spans="1:3" x14ac:dyDescent="0.3">
      <c r="A35" s="6" t="s">
        <v>157</v>
      </c>
      <c r="B35" s="30" t="s">
        <v>246</v>
      </c>
      <c r="C35">
        <v>18</v>
      </c>
    </row>
    <row r="36" spans="1:3" x14ac:dyDescent="0.3">
      <c r="A36" s="6" t="s">
        <v>158</v>
      </c>
      <c r="B36" s="30" t="s">
        <v>245</v>
      </c>
      <c r="C36">
        <v>18</v>
      </c>
    </row>
    <row r="37" spans="1:3" x14ac:dyDescent="0.3">
      <c r="A37" s="6" t="s">
        <v>159</v>
      </c>
      <c r="B37" s="55" t="s">
        <v>456</v>
      </c>
      <c r="C37">
        <v>78</v>
      </c>
    </row>
    <row r="38" spans="1:3" x14ac:dyDescent="0.3">
      <c r="A38" s="6" t="s">
        <v>160</v>
      </c>
      <c r="B38" s="55" t="s">
        <v>457</v>
      </c>
      <c r="C38">
        <v>78</v>
      </c>
    </row>
    <row r="39" spans="1:3" x14ac:dyDescent="0.3">
      <c r="A39" s="6" t="s">
        <v>161</v>
      </c>
      <c r="B39" s="55" t="s">
        <v>458</v>
      </c>
      <c r="C39">
        <v>78</v>
      </c>
    </row>
    <row r="40" spans="1:3" x14ac:dyDescent="0.3">
      <c r="A40" s="6" t="s">
        <v>162</v>
      </c>
      <c r="B40" s="55" t="s">
        <v>459</v>
      </c>
      <c r="C40">
        <v>78</v>
      </c>
    </row>
    <row r="41" spans="1:3" x14ac:dyDescent="0.3">
      <c r="A41" s="6" t="s">
        <v>163</v>
      </c>
      <c r="B41" s="55" t="s">
        <v>461</v>
      </c>
      <c r="C41">
        <v>57</v>
      </c>
    </row>
    <row r="42" spans="1:3" x14ac:dyDescent="0.3">
      <c r="A42" s="6" t="s">
        <v>164</v>
      </c>
      <c r="B42" s="55" t="s">
        <v>462</v>
      </c>
      <c r="C42">
        <v>57</v>
      </c>
    </row>
    <row r="43" spans="1:3" x14ac:dyDescent="0.3">
      <c r="A43" s="6" t="s">
        <v>165</v>
      </c>
      <c r="B43" s="55" t="s">
        <v>463</v>
      </c>
      <c r="C43">
        <v>57</v>
      </c>
    </row>
    <row r="44" spans="1:3" x14ac:dyDescent="0.3">
      <c r="A44" s="6" t="s">
        <v>166</v>
      </c>
      <c r="B44" s="55" t="s">
        <v>460</v>
      </c>
      <c r="C44">
        <v>57</v>
      </c>
    </row>
    <row r="45" spans="1:3" x14ac:dyDescent="0.3">
      <c r="A45" s="33" t="s">
        <v>234</v>
      </c>
      <c r="B45" s="30" t="s">
        <v>219</v>
      </c>
      <c r="C45">
        <v>4</v>
      </c>
    </row>
    <row r="46" spans="1:3" x14ac:dyDescent="0.3">
      <c r="A46" s="33" t="s">
        <v>235</v>
      </c>
      <c r="B46" s="30" t="s">
        <v>220</v>
      </c>
      <c r="C46">
        <v>6</v>
      </c>
    </row>
    <row r="47" spans="1:3" x14ac:dyDescent="0.3">
      <c r="A47" s="33" t="s">
        <v>236</v>
      </c>
      <c r="B47" s="30" t="s">
        <v>221</v>
      </c>
      <c r="C47">
        <v>9</v>
      </c>
    </row>
    <row r="48" spans="1:3" x14ac:dyDescent="0.3">
      <c r="A48" s="33" t="s">
        <v>237</v>
      </c>
      <c r="B48" s="30" t="s">
        <v>222</v>
      </c>
      <c r="C48">
        <v>18</v>
      </c>
    </row>
    <row r="49" spans="1:6" x14ac:dyDescent="0.3">
      <c r="A49" s="6" t="s">
        <v>400</v>
      </c>
      <c r="B49" s="67" t="s">
        <v>394</v>
      </c>
      <c r="C49">
        <v>0.65</v>
      </c>
      <c r="D49">
        <f>C49*1.2</f>
        <v>0.78</v>
      </c>
      <c r="E49" s="52">
        <f>D49*0.8</f>
        <v>0.62400000000000011</v>
      </c>
      <c r="F49">
        <f>D49*0.63</f>
        <v>0.4914</v>
      </c>
    </row>
    <row r="50" spans="1:6" x14ac:dyDescent="0.3">
      <c r="A50" s="6" t="s">
        <v>401</v>
      </c>
      <c r="B50" s="67" t="s">
        <v>395</v>
      </c>
      <c r="C50">
        <v>0.7</v>
      </c>
      <c r="D50">
        <f t="shared" ref="D50:D54" si="0">C50*1.2</f>
        <v>0.84</v>
      </c>
      <c r="E50" s="52">
        <f t="shared" ref="E50:E54" si="1">D50*0.8</f>
        <v>0.67200000000000004</v>
      </c>
    </row>
    <row r="51" spans="1:6" x14ac:dyDescent="0.3">
      <c r="A51" s="6" t="s">
        <v>402</v>
      </c>
      <c r="B51" s="67" t="s">
        <v>396</v>
      </c>
      <c r="C51">
        <v>0.84</v>
      </c>
      <c r="D51">
        <f t="shared" si="0"/>
        <v>1.008</v>
      </c>
      <c r="E51" s="52">
        <f t="shared" si="1"/>
        <v>0.80640000000000001</v>
      </c>
    </row>
    <row r="52" spans="1:6" x14ac:dyDescent="0.3">
      <c r="A52" s="6" t="s">
        <v>403</v>
      </c>
      <c r="B52" s="67" t="s">
        <v>397</v>
      </c>
      <c r="C52">
        <v>1.1599999999999999</v>
      </c>
      <c r="D52">
        <f t="shared" si="0"/>
        <v>1.3919999999999999</v>
      </c>
      <c r="E52" s="52">
        <f t="shared" si="1"/>
        <v>1.1135999999999999</v>
      </c>
    </row>
    <row r="53" spans="1:6" x14ac:dyDescent="0.3">
      <c r="A53" s="6" t="s">
        <v>404</v>
      </c>
      <c r="B53" s="67" t="s">
        <v>398</v>
      </c>
      <c r="C53">
        <v>1.23</v>
      </c>
      <c r="D53">
        <f t="shared" si="0"/>
        <v>1.476</v>
      </c>
      <c r="E53" s="52">
        <f t="shared" si="1"/>
        <v>1.1808000000000001</v>
      </c>
    </row>
    <row r="54" spans="1:6" x14ac:dyDescent="0.3">
      <c r="A54" s="6" t="s">
        <v>405</v>
      </c>
      <c r="B54" s="67" t="s">
        <v>399</v>
      </c>
      <c r="C54">
        <v>1.1599999999999999</v>
      </c>
      <c r="D54">
        <f t="shared" si="0"/>
        <v>1.3919999999999999</v>
      </c>
      <c r="E54" s="52">
        <f t="shared" si="1"/>
        <v>1.1135999999999999</v>
      </c>
    </row>
    <row r="55" spans="1:6" x14ac:dyDescent="0.3">
      <c r="A55" s="6" t="s">
        <v>484</v>
      </c>
      <c r="C55">
        <v>144</v>
      </c>
      <c r="E55" s="52"/>
    </row>
    <row r="56" spans="1:6" x14ac:dyDescent="0.3">
      <c r="A56" s="6"/>
    </row>
    <row r="57" spans="1:6" x14ac:dyDescent="0.3">
      <c r="A57" s="6"/>
    </row>
    <row r="58" spans="1:6" x14ac:dyDescent="0.3">
      <c r="A58" s="6"/>
    </row>
    <row r="59" spans="1:6" x14ac:dyDescent="0.3">
      <c r="A59" s="6"/>
    </row>
    <row r="60" spans="1:6" x14ac:dyDescent="0.3">
      <c r="A60" s="6"/>
    </row>
    <row r="61" spans="1:6" x14ac:dyDescent="0.3">
      <c r="A61" s="6"/>
    </row>
    <row r="62" spans="1:6" x14ac:dyDescent="0.3">
      <c r="A62" s="6"/>
    </row>
    <row r="63" spans="1:6" x14ac:dyDescent="0.3">
      <c r="A63" s="6"/>
    </row>
    <row r="64" spans="1:6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6"/>
    </row>
    <row r="318" spans="1:1" x14ac:dyDescent="0.3">
      <c r="A318" s="6"/>
    </row>
    <row r="319" spans="1:1" x14ac:dyDescent="0.3">
      <c r="A319" s="6"/>
    </row>
    <row r="320" spans="1:1" x14ac:dyDescent="0.3">
      <c r="A320" s="6"/>
    </row>
    <row r="321" spans="1:1" x14ac:dyDescent="0.3">
      <c r="A321" s="6"/>
    </row>
    <row r="322" spans="1:1" x14ac:dyDescent="0.3">
      <c r="A322" s="6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  <row r="328" spans="1:1" x14ac:dyDescent="0.3">
      <c r="A328" s="6"/>
    </row>
    <row r="329" spans="1:1" x14ac:dyDescent="0.3">
      <c r="A329" s="6"/>
    </row>
    <row r="330" spans="1:1" x14ac:dyDescent="0.3">
      <c r="A330" s="6"/>
    </row>
    <row r="331" spans="1:1" x14ac:dyDescent="0.3">
      <c r="A331" s="6"/>
    </row>
    <row r="332" spans="1:1" x14ac:dyDescent="0.3">
      <c r="A332" s="6"/>
    </row>
    <row r="333" spans="1:1" x14ac:dyDescent="0.3">
      <c r="A333" s="6"/>
    </row>
    <row r="334" spans="1:1" x14ac:dyDescent="0.3">
      <c r="A334" s="6"/>
    </row>
    <row r="335" spans="1:1" x14ac:dyDescent="0.3">
      <c r="A335" s="6"/>
    </row>
    <row r="336" spans="1:1" x14ac:dyDescent="0.3">
      <c r="A336" s="6"/>
    </row>
    <row r="337" spans="1:1" x14ac:dyDescent="0.3">
      <c r="A337" s="6"/>
    </row>
    <row r="338" spans="1:1" x14ac:dyDescent="0.3">
      <c r="A338" s="6"/>
    </row>
    <row r="339" spans="1:1" x14ac:dyDescent="0.3">
      <c r="A339" s="6"/>
    </row>
    <row r="340" spans="1:1" x14ac:dyDescent="0.3">
      <c r="A340" s="6"/>
    </row>
    <row r="341" spans="1:1" x14ac:dyDescent="0.3">
      <c r="A341" s="6"/>
    </row>
    <row r="342" spans="1:1" x14ac:dyDescent="0.3">
      <c r="A342" s="6"/>
    </row>
    <row r="343" spans="1:1" x14ac:dyDescent="0.3">
      <c r="A343" s="6"/>
    </row>
    <row r="344" spans="1:1" x14ac:dyDescent="0.3">
      <c r="A344" s="6"/>
    </row>
    <row r="345" spans="1:1" x14ac:dyDescent="0.3">
      <c r="A345" s="6"/>
    </row>
    <row r="346" spans="1:1" x14ac:dyDescent="0.3">
      <c r="A346" s="6"/>
    </row>
    <row r="347" spans="1:1" x14ac:dyDescent="0.3">
      <c r="A347" s="6"/>
    </row>
    <row r="348" spans="1:1" x14ac:dyDescent="0.3">
      <c r="A348" s="6"/>
    </row>
    <row r="349" spans="1:1" x14ac:dyDescent="0.3">
      <c r="A349" s="6"/>
    </row>
    <row r="350" spans="1:1" x14ac:dyDescent="0.3">
      <c r="A350" s="6"/>
    </row>
    <row r="351" spans="1:1" x14ac:dyDescent="0.3">
      <c r="A351" s="6"/>
    </row>
    <row r="352" spans="1:1" x14ac:dyDescent="0.3">
      <c r="A352" s="6"/>
    </row>
    <row r="353" spans="1:1" x14ac:dyDescent="0.3">
      <c r="A353" s="6"/>
    </row>
    <row r="354" spans="1:1" x14ac:dyDescent="0.3">
      <c r="A354" s="6"/>
    </row>
    <row r="355" spans="1:1" x14ac:dyDescent="0.3">
      <c r="A355" s="6"/>
    </row>
    <row r="356" spans="1:1" x14ac:dyDescent="0.3">
      <c r="A356" s="6"/>
    </row>
    <row r="357" spans="1:1" x14ac:dyDescent="0.3">
      <c r="A357" s="6"/>
    </row>
    <row r="358" spans="1:1" x14ac:dyDescent="0.3">
      <c r="A358" s="6"/>
    </row>
    <row r="359" spans="1:1" x14ac:dyDescent="0.3">
      <c r="A359" s="6"/>
    </row>
    <row r="360" spans="1:1" x14ac:dyDescent="0.3">
      <c r="A360" s="6"/>
    </row>
    <row r="361" spans="1:1" x14ac:dyDescent="0.3">
      <c r="A361" s="6"/>
    </row>
    <row r="362" spans="1:1" x14ac:dyDescent="0.3">
      <c r="A362" s="6"/>
    </row>
    <row r="363" spans="1:1" x14ac:dyDescent="0.3">
      <c r="A363" s="6"/>
    </row>
    <row r="364" spans="1:1" x14ac:dyDescent="0.3">
      <c r="A364" s="6"/>
    </row>
    <row r="365" spans="1:1" x14ac:dyDescent="0.3">
      <c r="A365" s="6"/>
    </row>
    <row r="366" spans="1:1" x14ac:dyDescent="0.3">
      <c r="A366" s="6"/>
    </row>
    <row r="367" spans="1:1" x14ac:dyDescent="0.3">
      <c r="A367" s="6"/>
    </row>
    <row r="368" spans="1:1" x14ac:dyDescent="0.3">
      <c r="A368" s="6"/>
    </row>
    <row r="369" spans="1:1" x14ac:dyDescent="0.3">
      <c r="A369" s="6"/>
    </row>
    <row r="370" spans="1:1" x14ac:dyDescent="0.3">
      <c r="A370" s="6"/>
    </row>
    <row r="371" spans="1:1" x14ac:dyDescent="0.3">
      <c r="A371" s="6"/>
    </row>
    <row r="372" spans="1:1" x14ac:dyDescent="0.3">
      <c r="A372" s="6"/>
    </row>
    <row r="373" spans="1:1" x14ac:dyDescent="0.3">
      <c r="A373" s="6"/>
    </row>
    <row r="374" spans="1:1" x14ac:dyDescent="0.3">
      <c r="A374" s="6"/>
    </row>
    <row r="375" spans="1:1" x14ac:dyDescent="0.3">
      <c r="A375" s="6"/>
    </row>
    <row r="376" spans="1:1" x14ac:dyDescent="0.3">
      <c r="A376" s="6"/>
    </row>
    <row r="377" spans="1:1" x14ac:dyDescent="0.3">
      <c r="A377" s="6"/>
    </row>
    <row r="378" spans="1:1" x14ac:dyDescent="0.3">
      <c r="A378" s="6"/>
    </row>
    <row r="379" spans="1:1" x14ac:dyDescent="0.3">
      <c r="A379" s="6"/>
    </row>
    <row r="380" spans="1:1" x14ac:dyDescent="0.3">
      <c r="A380" s="6"/>
    </row>
    <row r="381" spans="1:1" x14ac:dyDescent="0.3">
      <c r="A381" s="6"/>
    </row>
    <row r="382" spans="1:1" x14ac:dyDescent="0.3">
      <c r="A382" s="6"/>
    </row>
    <row r="383" spans="1:1" x14ac:dyDescent="0.3">
      <c r="A383" s="6"/>
    </row>
    <row r="384" spans="1:1" x14ac:dyDescent="0.3">
      <c r="A384" s="6"/>
    </row>
    <row r="385" spans="1:1" x14ac:dyDescent="0.3">
      <c r="A385" s="6"/>
    </row>
    <row r="386" spans="1:1" x14ac:dyDescent="0.3">
      <c r="A386" s="6"/>
    </row>
    <row r="387" spans="1:1" x14ac:dyDescent="0.3">
      <c r="A387" s="6"/>
    </row>
  </sheetData>
  <autoFilter ref="A1:C55" xr:uid="{EDEDABA3-F6B7-407A-AD07-82D920F6C22A}"/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P505"/>
  <sheetViews>
    <sheetView workbookViewId="0">
      <pane ySplit="3" topLeftCell="A4" activePane="bottomLeft" state="frozen"/>
      <selection pane="bottomLeft" activeCell="L40" sqref="L40"/>
    </sheetView>
  </sheetViews>
  <sheetFormatPr defaultColWidth="14.44140625" defaultRowHeight="15" customHeight="1" x14ac:dyDescent="0.3"/>
  <cols>
    <col min="1" max="6" width="7.44140625" style="73" bestFit="1" customWidth="1"/>
    <col min="7" max="7" width="7.21875" style="73" bestFit="1" customWidth="1"/>
    <col min="8" max="8" width="7.44140625" style="73" bestFit="1" customWidth="1"/>
    <col min="9" max="9" width="7.6640625" style="73" bestFit="1" customWidth="1"/>
    <col min="10" max="11" width="7.44140625" style="73" bestFit="1" customWidth="1"/>
    <col min="12" max="12" width="9.109375" style="73" customWidth="1"/>
    <col min="13" max="13" width="9.5546875" style="73" customWidth="1"/>
    <col min="14" max="14" width="11.5546875" style="73" customWidth="1"/>
    <col min="15" max="20" width="9.109375" style="73" customWidth="1"/>
    <col min="21" max="16384" width="14.44140625" style="73"/>
  </cols>
  <sheetData>
    <row r="1" spans="1:16" ht="24" customHeight="1" x14ac:dyDescent="0.3">
      <c r="A1" s="166" t="s">
        <v>472</v>
      </c>
      <c r="B1" s="167"/>
      <c r="C1" s="167"/>
      <c r="D1" s="167"/>
      <c r="E1" s="167"/>
      <c r="F1" s="167"/>
      <c r="G1" s="167"/>
      <c r="H1" s="167"/>
      <c r="I1" s="167"/>
      <c r="J1" s="167"/>
      <c r="K1" s="168"/>
      <c r="L1" s="112"/>
      <c r="M1" s="112"/>
      <c r="N1" s="112"/>
      <c r="O1" s="112"/>
      <c r="P1" s="112"/>
    </row>
    <row r="2" spans="1:16" ht="64.2" customHeight="1" x14ac:dyDescent="0.3">
      <c r="A2" s="169" t="s">
        <v>473</v>
      </c>
      <c r="B2" s="170"/>
      <c r="C2" s="170"/>
      <c r="D2" s="170"/>
      <c r="E2" s="170"/>
      <c r="F2" s="170"/>
      <c r="G2" s="170"/>
      <c r="H2" s="170"/>
      <c r="I2" s="170"/>
      <c r="J2" s="170"/>
      <c r="K2" s="171"/>
      <c r="L2" s="120"/>
      <c r="M2" s="175" t="s">
        <v>505</v>
      </c>
      <c r="N2" s="175"/>
      <c r="O2" s="175"/>
      <c r="P2" s="112"/>
    </row>
    <row r="3" spans="1:16" ht="28.8" x14ac:dyDescent="0.3">
      <c r="A3" s="121" t="s">
        <v>493</v>
      </c>
      <c r="B3" s="122" t="s">
        <v>494</v>
      </c>
      <c r="C3" s="122" t="s">
        <v>495</v>
      </c>
      <c r="D3" s="122" t="s">
        <v>496</v>
      </c>
      <c r="E3" s="122" t="s">
        <v>497</v>
      </c>
      <c r="F3" s="122" t="s">
        <v>498</v>
      </c>
      <c r="G3" s="122" t="s">
        <v>499</v>
      </c>
      <c r="H3" s="122" t="s">
        <v>500</v>
      </c>
      <c r="I3" s="122" t="s">
        <v>501</v>
      </c>
      <c r="J3" s="122" t="s">
        <v>502</v>
      </c>
      <c r="K3" s="125" t="s">
        <v>503</v>
      </c>
      <c r="L3" s="121" t="s">
        <v>504</v>
      </c>
      <c r="M3" s="126" t="s">
        <v>112</v>
      </c>
      <c r="N3" s="121" t="s">
        <v>113</v>
      </c>
      <c r="O3" s="121" t="s">
        <v>114</v>
      </c>
      <c r="P3" s="119"/>
    </row>
    <row r="4" spans="1:16" ht="12" customHeight="1" x14ac:dyDescent="0.3">
      <c r="A4" s="115">
        <v>0</v>
      </c>
      <c r="B4" s="116">
        <v>66.489999999999995</v>
      </c>
      <c r="C4" s="116">
        <v>71.989999999999995</v>
      </c>
      <c r="D4" s="116">
        <v>62.03</v>
      </c>
      <c r="E4" s="116">
        <v>69.91</v>
      </c>
      <c r="F4" s="116">
        <v>67.959999999999994</v>
      </c>
      <c r="G4" s="129">
        <v>61.04</v>
      </c>
      <c r="H4" s="116">
        <v>86.74</v>
      </c>
      <c r="I4" s="116">
        <v>352.42</v>
      </c>
      <c r="J4" s="116">
        <v>465.49</v>
      </c>
      <c r="K4" s="116">
        <v>431.15</v>
      </c>
      <c r="L4" s="156">
        <f>G4*1.2</f>
        <v>73.24799999999999</v>
      </c>
      <c r="M4" s="127">
        <v>149.99</v>
      </c>
      <c r="N4" s="123">
        <v>27.08</v>
      </c>
      <c r="O4" s="123">
        <f t="shared" ref="O4:O5" si="0">N4*1.2</f>
        <v>32.495999999999995</v>
      </c>
      <c r="P4" s="112"/>
    </row>
    <row r="5" spans="1:16" ht="12" customHeight="1" x14ac:dyDescent="0.3">
      <c r="A5" s="113">
        <v>1</v>
      </c>
      <c r="B5" s="114">
        <v>66.489999999999995</v>
      </c>
      <c r="C5" s="114">
        <v>71.989999999999995</v>
      </c>
      <c r="D5" s="114">
        <v>62.03</v>
      </c>
      <c r="E5" s="114">
        <v>69.91</v>
      </c>
      <c r="F5" s="114">
        <v>67.959999999999994</v>
      </c>
      <c r="G5" s="130">
        <v>61.04</v>
      </c>
      <c r="H5" s="114">
        <v>86.74</v>
      </c>
      <c r="I5" s="114">
        <v>352.42</v>
      </c>
      <c r="J5" s="114">
        <v>465.49</v>
      </c>
      <c r="K5" s="114">
        <v>431.15</v>
      </c>
      <c r="L5" s="156">
        <f t="shared" ref="L5:L68" si="1">G5*1.2</f>
        <v>73.24799999999999</v>
      </c>
      <c r="M5" s="127">
        <v>249.99</v>
      </c>
      <c r="N5" s="123">
        <v>51.67</v>
      </c>
      <c r="O5" s="123">
        <f t="shared" si="0"/>
        <v>62.003999999999998</v>
      </c>
      <c r="P5" s="112"/>
    </row>
    <row r="6" spans="1:16" ht="12" customHeight="1" x14ac:dyDescent="0.3">
      <c r="A6" s="113">
        <v>2</v>
      </c>
      <c r="B6" s="114">
        <v>71.5</v>
      </c>
      <c r="C6" s="114">
        <v>71.989999999999995</v>
      </c>
      <c r="D6" s="114">
        <v>62.03</v>
      </c>
      <c r="E6" s="114">
        <v>71.900000000000006</v>
      </c>
      <c r="F6" s="114">
        <v>67.959999999999994</v>
      </c>
      <c r="G6" s="130">
        <v>62.85</v>
      </c>
      <c r="H6" s="114">
        <v>86.74</v>
      </c>
      <c r="I6" s="114">
        <v>352.42</v>
      </c>
      <c r="J6" s="114">
        <v>465.49</v>
      </c>
      <c r="K6" s="114">
        <v>431.15</v>
      </c>
      <c r="L6" s="156">
        <f t="shared" si="1"/>
        <v>75.42</v>
      </c>
      <c r="M6" s="127">
        <v>250</v>
      </c>
      <c r="N6" s="124"/>
      <c r="O6" s="124"/>
      <c r="P6" s="112"/>
    </row>
    <row r="7" spans="1:16" ht="12" customHeight="1" x14ac:dyDescent="0.3">
      <c r="A7" s="113">
        <v>3</v>
      </c>
      <c r="B7" s="114">
        <v>80.099999999999994</v>
      </c>
      <c r="C7" s="114">
        <v>79.989999999999995</v>
      </c>
      <c r="D7" s="114">
        <v>76.8</v>
      </c>
      <c r="E7" s="114">
        <v>79.400000000000006</v>
      </c>
      <c r="F7" s="114">
        <v>75.86</v>
      </c>
      <c r="G7" s="130">
        <v>71.2</v>
      </c>
      <c r="H7" s="114">
        <v>92.73</v>
      </c>
      <c r="I7" s="114">
        <v>352.42</v>
      </c>
      <c r="J7" s="114">
        <v>465.49</v>
      </c>
      <c r="K7" s="114">
        <v>431.15</v>
      </c>
      <c r="L7" s="156">
        <f t="shared" si="1"/>
        <v>85.44</v>
      </c>
      <c r="M7" s="120"/>
      <c r="N7" s="112"/>
      <c r="O7" s="112"/>
      <c r="P7" s="112"/>
    </row>
    <row r="8" spans="1:16" ht="12" customHeight="1" x14ac:dyDescent="0.3">
      <c r="A8" s="113">
        <v>4</v>
      </c>
      <c r="B8" s="114">
        <v>87.3</v>
      </c>
      <c r="C8" s="114">
        <v>89.99</v>
      </c>
      <c r="D8" s="114">
        <v>76.8</v>
      </c>
      <c r="E8" s="114">
        <v>84.9</v>
      </c>
      <c r="F8" s="114">
        <v>82.77</v>
      </c>
      <c r="G8" s="130">
        <v>76.459999999999994</v>
      </c>
      <c r="H8" s="114">
        <v>94.72</v>
      </c>
      <c r="I8" s="114">
        <v>352.42</v>
      </c>
      <c r="J8" s="114">
        <v>465.49</v>
      </c>
      <c r="K8" s="114">
        <v>431.15</v>
      </c>
      <c r="L8" s="156">
        <f t="shared" si="1"/>
        <v>91.751999999999995</v>
      </c>
      <c r="M8" s="120"/>
      <c r="N8" s="112"/>
      <c r="O8" s="112"/>
      <c r="P8" s="112"/>
    </row>
    <row r="9" spans="1:16" ht="12" customHeight="1" x14ac:dyDescent="0.3">
      <c r="A9" s="113">
        <v>5</v>
      </c>
      <c r="B9" s="114">
        <v>95.92</v>
      </c>
      <c r="C9" s="114">
        <v>99.99</v>
      </c>
      <c r="D9" s="114">
        <v>80.44</v>
      </c>
      <c r="E9" s="114">
        <v>92.4</v>
      </c>
      <c r="F9" s="114">
        <v>87.39</v>
      </c>
      <c r="G9" s="130">
        <v>81.08</v>
      </c>
      <c r="H9" s="114">
        <v>109.92</v>
      </c>
      <c r="I9" s="114">
        <v>352.42</v>
      </c>
      <c r="J9" s="114">
        <v>465.49</v>
      </c>
      <c r="K9" s="114">
        <v>431.15</v>
      </c>
      <c r="L9" s="156">
        <f t="shared" si="1"/>
        <v>97.295999999999992</v>
      </c>
      <c r="M9" s="120"/>
      <c r="N9" s="112"/>
      <c r="O9" s="112"/>
      <c r="P9" s="112"/>
    </row>
    <row r="10" spans="1:16" ht="12" customHeight="1" x14ac:dyDescent="0.3">
      <c r="A10" s="113">
        <v>6</v>
      </c>
      <c r="B10" s="114">
        <v>104.5</v>
      </c>
      <c r="C10" s="114">
        <v>108.99</v>
      </c>
      <c r="D10" s="114">
        <v>85.47</v>
      </c>
      <c r="E10" s="114">
        <v>99.9</v>
      </c>
      <c r="F10" s="114">
        <v>101.01</v>
      </c>
      <c r="G10" s="130">
        <v>91.69</v>
      </c>
      <c r="H10" s="114">
        <v>113.5</v>
      </c>
      <c r="I10" s="114">
        <v>352.42</v>
      </c>
      <c r="J10" s="114">
        <v>465.49</v>
      </c>
      <c r="K10" s="114">
        <v>431.15</v>
      </c>
      <c r="L10" s="156">
        <f t="shared" si="1"/>
        <v>110.02799999999999</v>
      </c>
      <c r="M10" s="120"/>
      <c r="N10" s="112"/>
      <c r="O10" s="112"/>
      <c r="P10" s="112"/>
    </row>
    <row r="11" spans="1:16" ht="12" customHeight="1" x14ac:dyDescent="0.3">
      <c r="A11" s="113">
        <v>7</v>
      </c>
      <c r="B11" s="114">
        <v>110.83</v>
      </c>
      <c r="C11" s="114">
        <v>114.99</v>
      </c>
      <c r="D11" s="114">
        <v>90.53</v>
      </c>
      <c r="E11" s="114">
        <v>107.5</v>
      </c>
      <c r="F11" s="114">
        <v>107.84</v>
      </c>
      <c r="G11" s="130">
        <v>98.34</v>
      </c>
      <c r="H11" s="114">
        <v>128.36000000000001</v>
      </c>
      <c r="I11" s="114">
        <v>352.42</v>
      </c>
      <c r="J11" s="114">
        <v>465.49</v>
      </c>
      <c r="K11" s="114">
        <v>431.15</v>
      </c>
      <c r="L11" s="156">
        <f t="shared" si="1"/>
        <v>118.008</v>
      </c>
      <c r="M11" s="120"/>
      <c r="N11" s="112"/>
      <c r="O11" s="112"/>
      <c r="P11" s="112"/>
    </row>
    <row r="12" spans="1:16" ht="12" customHeight="1" x14ac:dyDescent="0.3">
      <c r="A12" s="113">
        <v>8</v>
      </c>
      <c r="B12" s="114">
        <v>118.24</v>
      </c>
      <c r="C12" s="114">
        <v>122.99</v>
      </c>
      <c r="D12" s="114">
        <v>100.59</v>
      </c>
      <c r="E12" s="114">
        <v>115.19</v>
      </c>
      <c r="F12" s="114">
        <v>114.66</v>
      </c>
      <c r="G12" s="130">
        <v>105.22</v>
      </c>
      <c r="H12" s="114">
        <v>133.30000000000001</v>
      </c>
      <c r="I12" s="114">
        <v>352.42</v>
      </c>
      <c r="J12" s="114">
        <v>465.49</v>
      </c>
      <c r="K12" s="114">
        <v>431.15</v>
      </c>
      <c r="L12" s="156">
        <f t="shared" si="1"/>
        <v>126.264</v>
      </c>
      <c r="M12" s="120"/>
      <c r="N12" s="112"/>
      <c r="O12" s="112"/>
      <c r="P12" s="112"/>
    </row>
    <row r="13" spans="1:16" ht="12" customHeight="1" x14ac:dyDescent="0.3">
      <c r="A13" s="113">
        <v>9</v>
      </c>
      <c r="B13" s="114">
        <v>125.03</v>
      </c>
      <c r="C13" s="114">
        <v>129.99</v>
      </c>
      <c r="D13" s="114">
        <v>110.68</v>
      </c>
      <c r="E13" s="114">
        <v>122.9</v>
      </c>
      <c r="F13" s="114">
        <v>121.49</v>
      </c>
      <c r="G13" s="130">
        <v>112.02</v>
      </c>
      <c r="H13" s="114">
        <v>141.56</v>
      </c>
      <c r="I13" s="114">
        <v>352.42</v>
      </c>
      <c r="J13" s="114">
        <v>465.49</v>
      </c>
      <c r="K13" s="114">
        <v>431.15</v>
      </c>
      <c r="L13" s="156">
        <f t="shared" si="1"/>
        <v>134.42399999999998</v>
      </c>
      <c r="M13" s="120"/>
      <c r="N13" s="112"/>
      <c r="O13" s="112"/>
      <c r="P13" s="112"/>
    </row>
    <row r="14" spans="1:16" ht="12" customHeight="1" x14ac:dyDescent="0.3">
      <c r="A14" s="113">
        <v>10</v>
      </c>
      <c r="B14" s="114">
        <v>131.86000000000001</v>
      </c>
      <c r="C14" s="114">
        <v>135.99</v>
      </c>
      <c r="D14" s="114">
        <v>125.81</v>
      </c>
      <c r="E14" s="114">
        <v>129</v>
      </c>
      <c r="F14" s="114">
        <v>128.31</v>
      </c>
      <c r="G14" s="130">
        <v>118.36</v>
      </c>
      <c r="H14" s="114">
        <v>147.81</v>
      </c>
      <c r="I14" s="114">
        <v>352.42</v>
      </c>
      <c r="J14" s="114">
        <v>465.49</v>
      </c>
      <c r="K14" s="114">
        <v>431.15</v>
      </c>
      <c r="L14" s="156">
        <f t="shared" si="1"/>
        <v>142.03199999999998</v>
      </c>
      <c r="M14" s="120"/>
      <c r="N14" s="112"/>
      <c r="O14" s="112"/>
      <c r="P14" s="112"/>
    </row>
    <row r="15" spans="1:16" ht="12" customHeight="1" x14ac:dyDescent="0.3">
      <c r="A15" s="113">
        <v>11</v>
      </c>
      <c r="B15" s="114">
        <v>137.57</v>
      </c>
      <c r="C15" s="114">
        <v>141.99</v>
      </c>
      <c r="D15" s="114">
        <v>132.01</v>
      </c>
      <c r="E15" s="114">
        <v>134.9</v>
      </c>
      <c r="F15" s="114">
        <v>137.46</v>
      </c>
      <c r="G15" s="130">
        <v>125.07</v>
      </c>
      <c r="H15" s="114">
        <v>157.38</v>
      </c>
      <c r="I15" s="114">
        <v>352.42</v>
      </c>
      <c r="J15" s="114">
        <v>465.49</v>
      </c>
      <c r="K15" s="114">
        <v>431.15</v>
      </c>
      <c r="L15" s="156">
        <f t="shared" si="1"/>
        <v>150.08399999999997</v>
      </c>
      <c r="M15" s="120"/>
      <c r="N15" s="112"/>
      <c r="O15" s="112"/>
      <c r="P15" s="112"/>
    </row>
    <row r="16" spans="1:16" ht="12" customHeight="1" x14ac:dyDescent="0.3">
      <c r="A16" s="113">
        <v>12</v>
      </c>
      <c r="B16" s="114">
        <v>143.36000000000001</v>
      </c>
      <c r="C16" s="114">
        <v>149.99</v>
      </c>
      <c r="D16" s="114">
        <v>138.63999999999999</v>
      </c>
      <c r="E16" s="114">
        <v>140</v>
      </c>
      <c r="F16" s="114">
        <v>145.24</v>
      </c>
      <c r="G16" s="130">
        <v>129.94999999999999</v>
      </c>
      <c r="H16" s="114">
        <v>167.27</v>
      </c>
      <c r="I16" s="114">
        <v>352.42</v>
      </c>
      <c r="J16" s="114">
        <v>465.49</v>
      </c>
      <c r="K16" s="114">
        <v>431.15</v>
      </c>
      <c r="L16" s="156">
        <f t="shared" si="1"/>
        <v>155.93999999999997</v>
      </c>
      <c r="M16" s="120"/>
      <c r="N16" s="112"/>
      <c r="O16" s="112"/>
      <c r="P16" s="112"/>
    </row>
    <row r="17" spans="1:16" ht="12" customHeight="1" x14ac:dyDescent="0.3">
      <c r="A17" s="113">
        <v>13</v>
      </c>
      <c r="B17" s="114">
        <v>149.09</v>
      </c>
      <c r="C17" s="114">
        <v>157.99</v>
      </c>
      <c r="D17" s="114">
        <v>145.31</v>
      </c>
      <c r="E17" s="114">
        <v>146</v>
      </c>
      <c r="F17" s="114">
        <v>151.07</v>
      </c>
      <c r="G17" s="130">
        <v>135.38</v>
      </c>
      <c r="H17" s="114">
        <v>172.56</v>
      </c>
      <c r="I17" s="114">
        <v>352.42</v>
      </c>
      <c r="J17" s="114">
        <v>465.49</v>
      </c>
      <c r="K17" s="114">
        <v>431.15</v>
      </c>
      <c r="L17" s="156">
        <f t="shared" si="1"/>
        <v>162.45599999999999</v>
      </c>
      <c r="M17" s="120"/>
      <c r="N17" s="112"/>
      <c r="O17" s="112"/>
      <c r="P17" s="112"/>
    </row>
    <row r="18" spans="1:16" ht="12" customHeight="1" x14ac:dyDescent="0.3">
      <c r="A18" s="113">
        <v>14</v>
      </c>
      <c r="B18" s="114">
        <v>154.86000000000001</v>
      </c>
      <c r="C18" s="114">
        <v>166.99</v>
      </c>
      <c r="D18" s="114">
        <v>151.94999999999999</v>
      </c>
      <c r="E18" s="114">
        <v>152</v>
      </c>
      <c r="F18" s="114">
        <v>154.71</v>
      </c>
      <c r="G18" s="130">
        <v>140.79</v>
      </c>
      <c r="H18" s="114">
        <v>186.07</v>
      </c>
      <c r="I18" s="114">
        <v>352.42</v>
      </c>
      <c r="J18" s="114">
        <v>465.49</v>
      </c>
      <c r="K18" s="114">
        <v>431.15</v>
      </c>
      <c r="L18" s="156">
        <f t="shared" si="1"/>
        <v>168.94799999999998</v>
      </c>
      <c r="M18" s="120"/>
      <c r="N18" s="112"/>
      <c r="O18" s="112"/>
      <c r="P18" s="112"/>
    </row>
    <row r="19" spans="1:16" ht="12" customHeight="1" x14ac:dyDescent="0.3">
      <c r="A19" s="113">
        <v>15</v>
      </c>
      <c r="B19" s="114">
        <v>160.56</v>
      </c>
      <c r="C19" s="114">
        <v>174.99</v>
      </c>
      <c r="D19" s="114">
        <v>158.58000000000001</v>
      </c>
      <c r="E19" s="114">
        <v>157</v>
      </c>
      <c r="F19" s="114">
        <v>160.41</v>
      </c>
      <c r="G19" s="130">
        <v>146.57</v>
      </c>
      <c r="H19" s="114">
        <v>196</v>
      </c>
      <c r="I19" s="114">
        <v>352.42</v>
      </c>
      <c r="J19" s="114">
        <v>465.49</v>
      </c>
      <c r="K19" s="114">
        <v>431.15</v>
      </c>
      <c r="L19" s="156">
        <f t="shared" si="1"/>
        <v>175.88399999999999</v>
      </c>
      <c r="M19" s="120"/>
      <c r="N19" s="112"/>
      <c r="O19" s="112"/>
      <c r="P19" s="112"/>
    </row>
    <row r="20" spans="1:16" ht="12" customHeight="1" x14ac:dyDescent="0.3">
      <c r="A20" s="113">
        <v>16</v>
      </c>
      <c r="B20" s="114">
        <v>169.55</v>
      </c>
      <c r="C20" s="114">
        <v>187.99</v>
      </c>
      <c r="D20" s="114">
        <v>165.22</v>
      </c>
      <c r="E20" s="114">
        <v>171.9</v>
      </c>
      <c r="F20" s="114">
        <v>165.81</v>
      </c>
      <c r="G20" s="130">
        <v>153.82</v>
      </c>
      <c r="H20" s="114">
        <v>201.61</v>
      </c>
      <c r="I20" s="114">
        <v>352.42</v>
      </c>
      <c r="J20" s="114">
        <v>465.49</v>
      </c>
      <c r="K20" s="114">
        <v>431.15</v>
      </c>
      <c r="L20" s="156">
        <f t="shared" si="1"/>
        <v>184.58399999999997</v>
      </c>
      <c r="M20" s="120"/>
      <c r="N20" s="112"/>
      <c r="O20" s="112"/>
      <c r="P20" s="112"/>
    </row>
    <row r="21" spans="1:16" ht="12" customHeight="1" x14ac:dyDescent="0.3">
      <c r="A21" s="113">
        <v>17</v>
      </c>
      <c r="B21" s="114">
        <v>178.51</v>
      </c>
      <c r="C21" s="114">
        <v>199.99</v>
      </c>
      <c r="D21" s="114">
        <v>171.86</v>
      </c>
      <c r="E21" s="114">
        <v>181.9</v>
      </c>
      <c r="F21" s="114">
        <v>174.57</v>
      </c>
      <c r="G21" s="130">
        <v>161.94</v>
      </c>
      <c r="H21" s="114">
        <v>212.82</v>
      </c>
      <c r="I21" s="114">
        <v>352.42</v>
      </c>
      <c r="J21" s="114">
        <v>465.49</v>
      </c>
      <c r="K21" s="114">
        <v>431.15</v>
      </c>
      <c r="L21" s="156">
        <f t="shared" si="1"/>
        <v>194.328</v>
      </c>
      <c r="M21" s="120"/>
      <c r="N21" s="112"/>
      <c r="O21" s="112"/>
      <c r="P21" s="112"/>
    </row>
    <row r="22" spans="1:16" ht="12" customHeight="1" x14ac:dyDescent="0.3">
      <c r="A22" s="113">
        <v>18</v>
      </c>
      <c r="B22" s="114">
        <v>187.51</v>
      </c>
      <c r="C22" s="114">
        <v>212.99</v>
      </c>
      <c r="D22" s="114">
        <v>178.5</v>
      </c>
      <c r="E22" s="114">
        <v>190.9</v>
      </c>
      <c r="F22" s="114">
        <v>183.37</v>
      </c>
      <c r="G22" s="130">
        <v>170.1</v>
      </c>
      <c r="H22" s="114">
        <v>223.37</v>
      </c>
      <c r="I22" s="114">
        <v>352.42</v>
      </c>
      <c r="J22" s="114">
        <v>465.49</v>
      </c>
      <c r="K22" s="114">
        <v>431.15</v>
      </c>
      <c r="L22" s="156">
        <f t="shared" si="1"/>
        <v>204.11999999999998</v>
      </c>
      <c r="M22" s="120"/>
      <c r="N22" s="112"/>
      <c r="O22" s="112"/>
      <c r="P22" s="112"/>
    </row>
    <row r="23" spans="1:16" ht="12" customHeight="1" x14ac:dyDescent="0.3">
      <c r="A23" s="113">
        <v>19</v>
      </c>
      <c r="B23" s="114">
        <v>196.48</v>
      </c>
      <c r="C23" s="114">
        <v>224.99</v>
      </c>
      <c r="D23" s="114">
        <v>185.17</v>
      </c>
      <c r="E23" s="114">
        <v>199.9</v>
      </c>
      <c r="F23" s="114">
        <v>192.15</v>
      </c>
      <c r="G23" s="130">
        <v>178.22</v>
      </c>
      <c r="H23" s="114">
        <v>228.01</v>
      </c>
      <c r="I23" s="114">
        <v>352.42</v>
      </c>
      <c r="J23" s="114">
        <v>465.49</v>
      </c>
      <c r="K23" s="114">
        <v>431.15</v>
      </c>
      <c r="L23" s="156">
        <f t="shared" si="1"/>
        <v>213.864</v>
      </c>
      <c r="M23" s="120"/>
      <c r="N23" s="112"/>
      <c r="O23" s="112"/>
      <c r="P23" s="112"/>
    </row>
    <row r="24" spans="1:16" ht="12" customHeight="1" x14ac:dyDescent="0.3">
      <c r="A24" s="113">
        <v>20</v>
      </c>
      <c r="B24" s="114">
        <v>205.47</v>
      </c>
      <c r="C24" s="114">
        <v>237.99</v>
      </c>
      <c r="D24" s="114">
        <v>191.81</v>
      </c>
      <c r="E24" s="114">
        <v>208.9</v>
      </c>
      <c r="F24" s="114">
        <v>200.91</v>
      </c>
      <c r="G24" s="130">
        <v>186.23</v>
      </c>
      <c r="H24" s="114">
        <v>232.92</v>
      </c>
      <c r="I24" s="114">
        <v>352.42</v>
      </c>
      <c r="J24" s="114">
        <v>465.49</v>
      </c>
      <c r="K24" s="114">
        <v>431.15</v>
      </c>
      <c r="L24" s="156">
        <f t="shared" si="1"/>
        <v>223.47599999999997</v>
      </c>
      <c r="M24" s="120"/>
      <c r="N24" s="112"/>
      <c r="O24" s="112"/>
      <c r="P24" s="112"/>
    </row>
    <row r="25" spans="1:16" ht="12" customHeight="1" x14ac:dyDescent="0.3">
      <c r="A25" s="113">
        <v>21</v>
      </c>
      <c r="B25" s="114">
        <v>213.66</v>
      </c>
      <c r="C25" s="114">
        <v>254.99</v>
      </c>
      <c r="D25" s="114">
        <v>198.44</v>
      </c>
      <c r="E25" s="114">
        <v>217.9</v>
      </c>
      <c r="F25" s="114">
        <v>209.97</v>
      </c>
      <c r="G25" s="130">
        <v>194.23</v>
      </c>
      <c r="H25" s="114">
        <v>246.12</v>
      </c>
      <c r="I25" s="114">
        <v>352.42</v>
      </c>
      <c r="J25" s="114">
        <v>465.49</v>
      </c>
      <c r="K25" s="114">
        <v>431.15</v>
      </c>
      <c r="L25" s="156">
        <f t="shared" si="1"/>
        <v>233.07599999999996</v>
      </c>
      <c r="M25" s="120"/>
      <c r="N25" s="112"/>
      <c r="O25" s="112"/>
      <c r="P25" s="112"/>
    </row>
    <row r="26" spans="1:16" ht="12" customHeight="1" x14ac:dyDescent="0.3">
      <c r="A26" s="113">
        <v>22</v>
      </c>
      <c r="B26" s="114">
        <v>221.88</v>
      </c>
      <c r="C26" s="114">
        <v>271.99</v>
      </c>
      <c r="D26" s="114">
        <v>205.08</v>
      </c>
      <c r="E26" s="114">
        <v>226.9</v>
      </c>
      <c r="F26" s="114">
        <v>218.06</v>
      </c>
      <c r="G26" s="130">
        <v>201.63</v>
      </c>
      <c r="H26" s="114">
        <v>253.72</v>
      </c>
      <c r="I26" s="114">
        <v>352.42</v>
      </c>
      <c r="J26" s="114">
        <v>465.49</v>
      </c>
      <c r="K26" s="114">
        <v>431.15</v>
      </c>
      <c r="L26" s="156">
        <f t="shared" si="1"/>
        <v>241.95599999999999</v>
      </c>
      <c r="M26" s="120"/>
      <c r="N26" s="112"/>
      <c r="O26" s="112"/>
      <c r="P26" s="112"/>
    </row>
    <row r="27" spans="1:16" ht="12" customHeight="1" x14ac:dyDescent="0.3">
      <c r="A27" s="113">
        <v>23</v>
      </c>
      <c r="B27" s="114">
        <v>230.02</v>
      </c>
      <c r="C27" s="114">
        <v>288.99</v>
      </c>
      <c r="D27" s="114">
        <v>211.73</v>
      </c>
      <c r="E27" s="114">
        <v>235.9</v>
      </c>
      <c r="F27" s="114">
        <v>226.06</v>
      </c>
      <c r="G27" s="130">
        <v>208.97</v>
      </c>
      <c r="H27" s="114">
        <v>263.3</v>
      </c>
      <c r="I27" s="114">
        <v>352.42</v>
      </c>
      <c r="J27" s="114">
        <v>465.49</v>
      </c>
      <c r="K27" s="114">
        <v>431.15</v>
      </c>
      <c r="L27" s="156">
        <f t="shared" si="1"/>
        <v>250.76399999999998</v>
      </c>
      <c r="M27" s="120"/>
      <c r="N27" s="112"/>
      <c r="O27" s="112"/>
      <c r="P27" s="112"/>
    </row>
    <row r="28" spans="1:16" ht="12" customHeight="1" x14ac:dyDescent="0.3">
      <c r="A28" s="113">
        <v>24</v>
      </c>
      <c r="B28" s="114">
        <v>238.25</v>
      </c>
      <c r="C28" s="114">
        <v>305.99</v>
      </c>
      <c r="D28" s="114">
        <v>218.36</v>
      </c>
      <c r="E28" s="114">
        <v>244.9</v>
      </c>
      <c r="F28" s="114">
        <v>234.14</v>
      </c>
      <c r="G28" s="130">
        <v>216.36</v>
      </c>
      <c r="H28" s="114">
        <v>268.57</v>
      </c>
      <c r="I28" s="114">
        <v>352.42</v>
      </c>
      <c r="J28" s="114">
        <v>465.49</v>
      </c>
      <c r="K28" s="114">
        <v>431.15</v>
      </c>
      <c r="L28" s="156">
        <f t="shared" si="1"/>
        <v>259.63200000000001</v>
      </c>
      <c r="M28" s="120"/>
      <c r="N28" s="112"/>
      <c r="O28" s="112"/>
      <c r="P28" s="112"/>
    </row>
    <row r="29" spans="1:16" ht="12" customHeight="1" x14ac:dyDescent="0.3">
      <c r="A29" s="113">
        <v>25</v>
      </c>
      <c r="B29" s="114">
        <v>246.43</v>
      </c>
      <c r="C29" s="114">
        <v>322.99</v>
      </c>
      <c r="D29" s="114">
        <v>225.02</v>
      </c>
      <c r="E29" s="114">
        <v>253.9</v>
      </c>
      <c r="F29" s="114">
        <v>242.19</v>
      </c>
      <c r="G29" s="130">
        <v>223.74</v>
      </c>
      <c r="H29" s="114">
        <v>286.68</v>
      </c>
      <c r="I29" s="114">
        <v>352.42</v>
      </c>
      <c r="J29" s="114">
        <v>465.49</v>
      </c>
      <c r="K29" s="114">
        <v>431.15</v>
      </c>
      <c r="L29" s="156">
        <f t="shared" si="1"/>
        <v>268.488</v>
      </c>
      <c r="M29" s="120"/>
      <c r="N29" s="112"/>
      <c r="O29" s="112"/>
      <c r="P29" s="112"/>
    </row>
    <row r="30" spans="1:16" ht="12" customHeight="1" x14ac:dyDescent="0.3">
      <c r="A30" s="113">
        <v>26</v>
      </c>
      <c r="B30" s="114">
        <v>254.33</v>
      </c>
      <c r="C30" s="114">
        <v>339.99</v>
      </c>
      <c r="D30" s="114">
        <v>231.66</v>
      </c>
      <c r="E30" s="114">
        <v>262.89999999999998</v>
      </c>
      <c r="F30" s="114">
        <v>249.94</v>
      </c>
      <c r="G30" s="130">
        <v>230.86</v>
      </c>
      <c r="H30" s="114">
        <v>313.43</v>
      </c>
      <c r="I30" s="114">
        <v>352.42</v>
      </c>
      <c r="J30" s="114">
        <v>465.49</v>
      </c>
      <c r="K30" s="114">
        <v>431.15</v>
      </c>
      <c r="L30" s="156">
        <f t="shared" si="1"/>
        <v>277.03199999999998</v>
      </c>
      <c r="M30" s="120"/>
      <c r="N30" s="112"/>
      <c r="O30" s="112"/>
      <c r="P30" s="112"/>
    </row>
    <row r="31" spans="1:16" ht="12" customHeight="1" x14ac:dyDescent="0.3">
      <c r="A31" s="115">
        <v>27</v>
      </c>
      <c r="B31" s="114">
        <v>262.22000000000003</v>
      </c>
      <c r="C31" s="116">
        <v>356.99</v>
      </c>
      <c r="D31" s="116">
        <v>238.3</v>
      </c>
      <c r="E31" s="116">
        <v>271.89999999999998</v>
      </c>
      <c r="F31" s="116">
        <v>257.70999999999998</v>
      </c>
      <c r="G31" s="130">
        <v>237.99</v>
      </c>
      <c r="H31" s="116">
        <v>328.26</v>
      </c>
      <c r="I31" s="116">
        <v>352.42</v>
      </c>
      <c r="J31" s="116">
        <v>465.49</v>
      </c>
      <c r="K31" s="116">
        <v>431.15</v>
      </c>
      <c r="L31" s="156">
        <f t="shared" si="1"/>
        <v>285.58800000000002</v>
      </c>
      <c r="M31" s="120"/>
      <c r="N31" s="112"/>
      <c r="O31" s="112"/>
      <c r="P31" s="112"/>
    </row>
    <row r="32" spans="1:16" ht="12" customHeight="1" x14ac:dyDescent="0.3">
      <c r="A32" s="113">
        <v>28</v>
      </c>
      <c r="B32" s="114">
        <v>270.13</v>
      </c>
      <c r="C32" s="114">
        <v>373.99</v>
      </c>
      <c r="D32" s="114">
        <v>244.94</v>
      </c>
      <c r="E32" s="114">
        <v>280.89999999999998</v>
      </c>
      <c r="F32" s="114">
        <v>265.47000000000003</v>
      </c>
      <c r="G32" s="130">
        <v>245.12</v>
      </c>
      <c r="H32" s="114">
        <v>343.12</v>
      </c>
      <c r="I32" s="114">
        <v>352.42</v>
      </c>
      <c r="J32" s="114">
        <v>465.49</v>
      </c>
      <c r="K32" s="114">
        <v>431.15</v>
      </c>
      <c r="L32" s="156">
        <f t="shared" si="1"/>
        <v>294.14400000000001</v>
      </c>
      <c r="M32" s="120"/>
      <c r="N32" s="112"/>
      <c r="O32" s="112"/>
      <c r="P32" s="112"/>
    </row>
    <row r="33" spans="1:16" ht="12" customHeight="1" x14ac:dyDescent="0.3">
      <c r="A33" s="113">
        <v>29</v>
      </c>
      <c r="B33" s="114">
        <v>278.04000000000002</v>
      </c>
      <c r="C33" s="114">
        <v>390.99</v>
      </c>
      <c r="D33" s="114">
        <v>251.58</v>
      </c>
      <c r="E33" s="114">
        <v>289.89999999999998</v>
      </c>
      <c r="F33" s="114">
        <v>273.24</v>
      </c>
      <c r="G33" s="130">
        <v>252.27</v>
      </c>
      <c r="H33" s="114">
        <v>355</v>
      </c>
      <c r="I33" s="114">
        <v>352.42</v>
      </c>
      <c r="J33" s="114">
        <v>465.49</v>
      </c>
      <c r="K33" s="114">
        <v>431.15</v>
      </c>
      <c r="L33" s="156">
        <f t="shared" si="1"/>
        <v>302.72399999999999</v>
      </c>
      <c r="M33" s="120"/>
      <c r="N33" s="112"/>
      <c r="O33" s="112"/>
      <c r="P33" s="112"/>
    </row>
    <row r="34" spans="1:16" ht="12" customHeight="1" x14ac:dyDescent="0.3">
      <c r="A34" s="113">
        <v>30</v>
      </c>
      <c r="B34" s="114">
        <v>285.94</v>
      </c>
      <c r="C34" s="114">
        <v>407.99</v>
      </c>
      <c r="D34" s="114">
        <v>258.23</v>
      </c>
      <c r="E34" s="114">
        <v>298.89999999999998</v>
      </c>
      <c r="F34" s="114">
        <v>281.01</v>
      </c>
      <c r="G34" s="130">
        <v>259.36</v>
      </c>
      <c r="H34" s="114">
        <v>358.63</v>
      </c>
      <c r="I34" s="114">
        <v>352.42</v>
      </c>
      <c r="J34" s="114">
        <v>465.49</v>
      </c>
      <c r="K34" s="114">
        <v>431.15</v>
      </c>
      <c r="L34" s="156">
        <f t="shared" si="1"/>
        <v>311.23200000000003</v>
      </c>
      <c r="M34" s="120"/>
      <c r="N34" s="112"/>
      <c r="O34" s="112"/>
      <c r="P34" s="112"/>
    </row>
    <row r="35" spans="1:16" ht="12" customHeight="1" x14ac:dyDescent="0.3">
      <c r="A35" s="113">
        <v>31</v>
      </c>
      <c r="B35" s="114">
        <v>294.5</v>
      </c>
      <c r="C35" s="114">
        <v>415.98</v>
      </c>
      <c r="D35" s="114">
        <v>533.54</v>
      </c>
      <c r="E35" s="114">
        <v>325.18</v>
      </c>
      <c r="F35" s="114">
        <v>336.17</v>
      </c>
      <c r="G35" s="130">
        <v>303.69</v>
      </c>
      <c r="H35" s="114">
        <v>368.93</v>
      </c>
      <c r="I35" s="114">
        <v>357.89</v>
      </c>
      <c r="J35" s="114">
        <v>470.56</v>
      </c>
      <c r="K35" s="114">
        <v>431.15</v>
      </c>
      <c r="L35" s="156">
        <f t="shared" si="1"/>
        <v>364.428</v>
      </c>
      <c r="M35" s="120"/>
      <c r="N35" s="112"/>
      <c r="O35" s="112"/>
      <c r="P35" s="112"/>
    </row>
    <row r="36" spans="1:16" ht="12" customHeight="1" x14ac:dyDescent="0.3">
      <c r="A36" s="113">
        <v>32</v>
      </c>
      <c r="B36" s="114">
        <v>303.07</v>
      </c>
      <c r="C36" s="114">
        <v>432.98</v>
      </c>
      <c r="D36" s="114">
        <v>546.41</v>
      </c>
      <c r="E36" s="114">
        <v>341.45</v>
      </c>
      <c r="F36" s="114">
        <v>345.94</v>
      </c>
      <c r="G36" s="130">
        <v>316.76</v>
      </c>
      <c r="H36" s="114">
        <v>379.23</v>
      </c>
      <c r="I36" s="114">
        <v>369.44</v>
      </c>
      <c r="J36" s="114">
        <v>475.75</v>
      </c>
      <c r="K36" s="114">
        <v>431.15</v>
      </c>
      <c r="L36" s="156">
        <f t="shared" si="1"/>
        <v>380.11199999999997</v>
      </c>
      <c r="M36" s="120"/>
      <c r="N36" s="112"/>
      <c r="O36" s="112"/>
      <c r="P36" s="112"/>
    </row>
    <row r="37" spans="1:16" ht="12" customHeight="1" x14ac:dyDescent="0.3">
      <c r="A37" s="113">
        <v>33</v>
      </c>
      <c r="B37" s="114">
        <v>311.64</v>
      </c>
      <c r="C37" s="114">
        <v>440.97</v>
      </c>
      <c r="D37" s="114">
        <v>559.28</v>
      </c>
      <c r="E37" s="114">
        <v>357.71</v>
      </c>
      <c r="F37" s="114">
        <v>355.75</v>
      </c>
      <c r="G37" s="130">
        <v>329.01</v>
      </c>
      <c r="H37" s="114">
        <v>389.52</v>
      </c>
      <c r="I37" s="114">
        <v>380.99</v>
      </c>
      <c r="J37" s="114">
        <v>480.95</v>
      </c>
      <c r="K37" s="114">
        <v>431.15</v>
      </c>
      <c r="L37" s="156">
        <f t="shared" si="1"/>
        <v>394.81199999999995</v>
      </c>
      <c r="M37" s="120"/>
      <c r="N37" s="112"/>
      <c r="O37" s="112"/>
      <c r="P37" s="112"/>
    </row>
    <row r="38" spans="1:16" ht="12" customHeight="1" x14ac:dyDescent="0.3">
      <c r="A38" s="113">
        <v>34</v>
      </c>
      <c r="B38" s="114">
        <v>320.2</v>
      </c>
      <c r="C38" s="114">
        <v>457.97</v>
      </c>
      <c r="D38" s="114">
        <v>572.14</v>
      </c>
      <c r="E38" s="114">
        <v>373.99</v>
      </c>
      <c r="F38" s="114">
        <v>365.51</v>
      </c>
      <c r="G38" s="130">
        <v>339.38</v>
      </c>
      <c r="H38" s="114">
        <v>399.82</v>
      </c>
      <c r="I38" s="114">
        <v>392.53</v>
      </c>
      <c r="J38" s="114">
        <v>486.29</v>
      </c>
      <c r="K38" s="114">
        <v>431.15</v>
      </c>
      <c r="L38" s="156">
        <f t="shared" si="1"/>
        <v>407.25599999999997</v>
      </c>
      <c r="M38" s="120"/>
      <c r="N38" s="112"/>
      <c r="O38" s="112"/>
      <c r="P38" s="112"/>
    </row>
    <row r="39" spans="1:16" ht="12" customHeight="1" x14ac:dyDescent="0.3">
      <c r="A39" s="113">
        <v>35</v>
      </c>
      <c r="B39" s="114">
        <v>328.77</v>
      </c>
      <c r="C39" s="114">
        <v>465.96</v>
      </c>
      <c r="D39" s="114">
        <v>585</v>
      </c>
      <c r="E39" s="114">
        <v>390.26</v>
      </c>
      <c r="F39" s="114">
        <v>375.31</v>
      </c>
      <c r="G39" s="130">
        <v>349.77</v>
      </c>
      <c r="H39" s="114">
        <v>410.12</v>
      </c>
      <c r="I39" s="114">
        <v>404.07</v>
      </c>
      <c r="J39" s="114">
        <v>491.59</v>
      </c>
      <c r="K39" s="114">
        <v>431.15</v>
      </c>
      <c r="L39" s="156">
        <f t="shared" si="1"/>
        <v>419.72399999999999</v>
      </c>
      <c r="M39" s="120"/>
      <c r="N39" s="112"/>
      <c r="O39" s="112"/>
      <c r="P39" s="112"/>
    </row>
    <row r="40" spans="1:16" ht="12" customHeight="1" x14ac:dyDescent="0.3">
      <c r="A40" s="113">
        <v>36</v>
      </c>
      <c r="B40" s="114">
        <v>337.34</v>
      </c>
      <c r="C40" s="114">
        <v>482.96</v>
      </c>
      <c r="D40" s="114">
        <v>597.87</v>
      </c>
      <c r="E40" s="114">
        <v>406.53</v>
      </c>
      <c r="F40" s="114">
        <v>385.08</v>
      </c>
      <c r="G40" s="130">
        <v>360.14</v>
      </c>
      <c r="H40" s="114">
        <v>420.41</v>
      </c>
      <c r="I40" s="114">
        <v>415.62</v>
      </c>
      <c r="J40" s="114">
        <v>497.06</v>
      </c>
      <c r="K40" s="114">
        <v>431.15</v>
      </c>
      <c r="L40" s="156">
        <f t="shared" si="1"/>
        <v>432.16799999999995</v>
      </c>
      <c r="M40" s="120"/>
      <c r="N40" s="112"/>
      <c r="O40" s="112"/>
      <c r="P40" s="112"/>
    </row>
    <row r="41" spans="1:16" ht="12" customHeight="1" x14ac:dyDescent="0.3">
      <c r="A41" s="113">
        <v>37</v>
      </c>
      <c r="B41" s="114">
        <v>345.9</v>
      </c>
      <c r="C41" s="114">
        <v>490.95</v>
      </c>
      <c r="D41" s="114">
        <v>610.73</v>
      </c>
      <c r="E41" s="114">
        <v>422.81</v>
      </c>
      <c r="F41" s="114">
        <v>394.85</v>
      </c>
      <c r="G41" s="130">
        <v>370.51</v>
      </c>
      <c r="H41" s="114">
        <v>430.71</v>
      </c>
      <c r="I41" s="114">
        <v>427.17</v>
      </c>
      <c r="J41" s="114">
        <v>502.47</v>
      </c>
      <c r="K41" s="114">
        <v>431.15</v>
      </c>
      <c r="L41" s="156">
        <f t="shared" si="1"/>
        <v>444.61199999999997</v>
      </c>
      <c r="M41" s="120"/>
      <c r="N41" s="112"/>
      <c r="O41" s="112"/>
      <c r="P41" s="112"/>
    </row>
    <row r="42" spans="1:16" ht="12" customHeight="1" x14ac:dyDescent="0.3">
      <c r="A42" s="113">
        <v>38</v>
      </c>
      <c r="B42" s="114">
        <v>354.47</v>
      </c>
      <c r="C42" s="114">
        <v>507.95</v>
      </c>
      <c r="D42" s="114">
        <v>623.6</v>
      </c>
      <c r="E42" s="114">
        <v>439.08</v>
      </c>
      <c r="F42" s="114">
        <v>404.65</v>
      </c>
      <c r="G42" s="130">
        <v>380.9</v>
      </c>
      <c r="H42" s="114">
        <v>441.01</v>
      </c>
      <c r="I42" s="114">
        <v>438.71</v>
      </c>
      <c r="J42" s="114">
        <v>507.97</v>
      </c>
      <c r="K42" s="114">
        <v>431.15</v>
      </c>
      <c r="L42" s="156">
        <f t="shared" si="1"/>
        <v>457.08</v>
      </c>
      <c r="M42" s="120"/>
      <c r="N42" s="112"/>
      <c r="O42" s="112"/>
      <c r="P42" s="112"/>
    </row>
    <row r="43" spans="1:16" ht="12" customHeight="1" x14ac:dyDescent="0.3">
      <c r="A43" s="113">
        <v>39</v>
      </c>
      <c r="B43" s="114">
        <v>363.04</v>
      </c>
      <c r="C43" s="114">
        <v>515.94000000000005</v>
      </c>
      <c r="D43" s="114">
        <v>636.46</v>
      </c>
      <c r="E43" s="114">
        <v>455.36</v>
      </c>
      <c r="F43" s="114">
        <v>414.42</v>
      </c>
      <c r="G43" s="130">
        <v>390.43</v>
      </c>
      <c r="H43" s="114">
        <v>451.3</v>
      </c>
      <c r="I43" s="114">
        <v>450.25</v>
      </c>
      <c r="J43" s="114">
        <v>513.62</v>
      </c>
      <c r="K43" s="114">
        <v>431.15</v>
      </c>
      <c r="L43" s="156">
        <f t="shared" si="1"/>
        <v>468.51599999999996</v>
      </c>
      <c r="M43" s="120"/>
      <c r="N43" s="112"/>
      <c r="O43" s="112"/>
      <c r="P43" s="112"/>
    </row>
    <row r="44" spans="1:16" ht="12" customHeight="1" x14ac:dyDescent="0.3">
      <c r="A44" s="113">
        <v>40</v>
      </c>
      <c r="B44" s="114">
        <v>371.6</v>
      </c>
      <c r="C44" s="114">
        <v>532.94000000000005</v>
      </c>
      <c r="D44" s="114">
        <v>649.33000000000004</v>
      </c>
      <c r="E44" s="114">
        <v>471.63</v>
      </c>
      <c r="F44" s="114">
        <v>428.81</v>
      </c>
      <c r="G44" s="130">
        <v>402.44</v>
      </c>
      <c r="H44" s="114">
        <v>461.6</v>
      </c>
      <c r="I44" s="114">
        <v>461.8</v>
      </c>
      <c r="J44" s="114">
        <v>519.29</v>
      </c>
      <c r="K44" s="114">
        <v>431.15</v>
      </c>
      <c r="L44" s="156">
        <f t="shared" si="1"/>
        <v>482.928</v>
      </c>
      <c r="M44" s="120"/>
      <c r="N44" s="112"/>
      <c r="O44" s="112"/>
      <c r="P44" s="112"/>
    </row>
    <row r="45" spans="1:16" ht="12" customHeight="1" x14ac:dyDescent="0.3">
      <c r="A45" s="113">
        <v>41</v>
      </c>
      <c r="B45" s="114">
        <v>380.17</v>
      </c>
      <c r="C45" s="114">
        <v>540.92999999999995</v>
      </c>
      <c r="D45" s="114">
        <v>662.19</v>
      </c>
      <c r="E45" s="114">
        <v>487.9</v>
      </c>
      <c r="F45" s="114">
        <v>438.68</v>
      </c>
      <c r="G45" s="130">
        <v>411.64</v>
      </c>
      <c r="H45" s="114">
        <v>471.89</v>
      </c>
      <c r="I45" s="114">
        <v>473.34</v>
      </c>
      <c r="J45" s="114">
        <v>524.41</v>
      </c>
      <c r="K45" s="114">
        <v>431.15</v>
      </c>
      <c r="L45" s="156">
        <f t="shared" si="1"/>
        <v>493.96799999999996</v>
      </c>
      <c r="M45" s="120"/>
      <c r="N45" s="112"/>
      <c r="O45" s="112"/>
      <c r="P45" s="112"/>
    </row>
    <row r="46" spans="1:16" ht="12" customHeight="1" x14ac:dyDescent="0.3">
      <c r="A46" s="113">
        <v>42</v>
      </c>
      <c r="B46" s="114">
        <v>388.74</v>
      </c>
      <c r="C46" s="114">
        <v>557.92999999999995</v>
      </c>
      <c r="D46" s="114">
        <v>675.06</v>
      </c>
      <c r="E46" s="114">
        <v>507.9</v>
      </c>
      <c r="F46" s="114">
        <v>448.56</v>
      </c>
      <c r="G46" s="130">
        <v>420.84</v>
      </c>
      <c r="H46" s="114">
        <v>482.19</v>
      </c>
      <c r="I46" s="114">
        <v>484.89</v>
      </c>
      <c r="J46" s="114">
        <v>529.75</v>
      </c>
      <c r="K46" s="114">
        <v>431.15</v>
      </c>
      <c r="L46" s="156">
        <f t="shared" si="1"/>
        <v>505.00799999999992</v>
      </c>
      <c r="M46" s="120"/>
      <c r="N46" s="112"/>
      <c r="O46" s="112"/>
      <c r="P46" s="112"/>
    </row>
    <row r="47" spans="1:16" ht="12" customHeight="1" x14ac:dyDescent="0.3">
      <c r="A47" s="113">
        <v>43</v>
      </c>
      <c r="B47" s="114">
        <v>397.3</v>
      </c>
      <c r="C47" s="114">
        <v>565.91999999999996</v>
      </c>
      <c r="D47" s="114">
        <v>687.92</v>
      </c>
      <c r="E47" s="114">
        <v>527.9</v>
      </c>
      <c r="F47" s="114">
        <v>458.47</v>
      </c>
      <c r="G47" s="130">
        <v>430.06</v>
      </c>
      <c r="H47" s="114">
        <v>492.49</v>
      </c>
      <c r="I47" s="114">
        <v>496.43</v>
      </c>
      <c r="J47" s="114">
        <v>535.07000000000005</v>
      </c>
      <c r="K47" s="114">
        <v>431.15</v>
      </c>
      <c r="L47" s="156">
        <f t="shared" si="1"/>
        <v>516.072</v>
      </c>
      <c r="M47" s="120"/>
      <c r="N47" s="112"/>
      <c r="O47" s="112"/>
      <c r="P47" s="112"/>
    </row>
    <row r="48" spans="1:16" ht="12" customHeight="1" x14ac:dyDescent="0.3">
      <c r="A48" s="113">
        <v>44</v>
      </c>
      <c r="B48" s="114">
        <v>405.87</v>
      </c>
      <c r="C48" s="114">
        <v>582.91999999999996</v>
      </c>
      <c r="D48" s="114">
        <v>700.78</v>
      </c>
      <c r="E48" s="114">
        <v>547.9</v>
      </c>
      <c r="F48" s="114">
        <v>468.34</v>
      </c>
      <c r="G48" s="130">
        <v>439.26</v>
      </c>
      <c r="H48" s="114">
        <v>502.78</v>
      </c>
      <c r="I48" s="114">
        <v>507.98</v>
      </c>
      <c r="J48" s="114">
        <v>540.34</v>
      </c>
      <c r="K48" s="114">
        <v>433.93</v>
      </c>
      <c r="L48" s="156">
        <f t="shared" si="1"/>
        <v>527.11199999999997</v>
      </c>
      <c r="M48" s="120"/>
      <c r="N48" s="112"/>
      <c r="O48" s="112"/>
      <c r="P48" s="112"/>
    </row>
    <row r="49" spans="1:16" ht="12" customHeight="1" x14ac:dyDescent="0.3">
      <c r="A49" s="113">
        <v>45</v>
      </c>
      <c r="B49" s="114">
        <v>414.44</v>
      </c>
      <c r="C49" s="114">
        <v>590.91</v>
      </c>
      <c r="D49" s="114">
        <v>713.65</v>
      </c>
      <c r="E49" s="114">
        <v>567.9</v>
      </c>
      <c r="F49" s="114">
        <v>478.24</v>
      </c>
      <c r="G49" s="130">
        <v>448.48</v>
      </c>
      <c r="H49" s="114">
        <v>513.08000000000004</v>
      </c>
      <c r="I49" s="114">
        <v>519.52</v>
      </c>
      <c r="J49" s="114">
        <v>545.82000000000005</v>
      </c>
      <c r="K49" s="114">
        <v>443.8</v>
      </c>
      <c r="L49" s="156">
        <f t="shared" si="1"/>
        <v>538.17600000000004</v>
      </c>
      <c r="M49" s="120"/>
      <c r="N49" s="112"/>
      <c r="O49" s="112"/>
      <c r="P49" s="112"/>
    </row>
    <row r="50" spans="1:16" ht="12" customHeight="1" x14ac:dyDescent="0.3">
      <c r="A50" s="113">
        <v>46</v>
      </c>
      <c r="B50" s="114">
        <v>423</v>
      </c>
      <c r="C50" s="114">
        <v>607.91</v>
      </c>
      <c r="D50" s="114">
        <v>726.52</v>
      </c>
      <c r="E50" s="114">
        <v>587.9</v>
      </c>
      <c r="F50" s="114">
        <v>488.12</v>
      </c>
      <c r="G50" s="130">
        <v>457.68</v>
      </c>
      <c r="H50" s="114">
        <v>523.38</v>
      </c>
      <c r="I50" s="114">
        <v>531.07000000000005</v>
      </c>
      <c r="J50" s="114">
        <v>551.20000000000005</v>
      </c>
      <c r="K50" s="114">
        <v>453.66</v>
      </c>
      <c r="L50" s="156">
        <f t="shared" si="1"/>
        <v>549.21600000000001</v>
      </c>
      <c r="M50" s="120"/>
      <c r="N50" s="112"/>
      <c r="O50" s="112"/>
      <c r="P50" s="112"/>
    </row>
    <row r="51" spans="1:16" ht="12" customHeight="1" x14ac:dyDescent="0.3">
      <c r="A51" s="113">
        <v>47</v>
      </c>
      <c r="B51" s="114">
        <v>431.57</v>
      </c>
      <c r="C51" s="114">
        <v>615.9</v>
      </c>
      <c r="D51" s="114">
        <v>739.38</v>
      </c>
      <c r="E51" s="114">
        <v>607.9</v>
      </c>
      <c r="F51" s="114">
        <v>497.99</v>
      </c>
      <c r="G51" s="130">
        <v>466.88</v>
      </c>
      <c r="H51" s="114">
        <v>533.66999999999996</v>
      </c>
      <c r="I51" s="114">
        <v>542.61</v>
      </c>
      <c r="J51" s="114">
        <v>556.79</v>
      </c>
      <c r="K51" s="114">
        <v>463.52</v>
      </c>
      <c r="L51" s="156">
        <f t="shared" si="1"/>
        <v>560.25599999999997</v>
      </c>
      <c r="M51" s="120"/>
      <c r="N51" s="112"/>
      <c r="O51" s="112"/>
      <c r="P51" s="112"/>
    </row>
    <row r="52" spans="1:16" ht="12" customHeight="1" x14ac:dyDescent="0.3">
      <c r="A52" s="113">
        <v>48</v>
      </c>
      <c r="B52" s="114">
        <v>440.14</v>
      </c>
      <c r="C52" s="114">
        <v>632.9</v>
      </c>
      <c r="D52" s="114">
        <v>752.24</v>
      </c>
      <c r="E52" s="114">
        <v>627.9</v>
      </c>
      <c r="F52" s="114">
        <v>507.9</v>
      </c>
      <c r="G52" s="130">
        <v>476.1</v>
      </c>
      <c r="H52" s="114">
        <v>543.97</v>
      </c>
      <c r="I52" s="114">
        <v>554.16</v>
      </c>
      <c r="J52" s="114">
        <v>562.30999999999995</v>
      </c>
      <c r="K52" s="114">
        <v>473.38</v>
      </c>
      <c r="L52" s="156">
        <f t="shared" si="1"/>
        <v>571.32000000000005</v>
      </c>
      <c r="M52" s="120"/>
      <c r="N52" s="112"/>
      <c r="O52" s="112"/>
      <c r="P52" s="112"/>
    </row>
    <row r="53" spans="1:16" ht="12" customHeight="1" x14ac:dyDescent="0.3">
      <c r="A53" s="113">
        <v>49</v>
      </c>
      <c r="B53" s="114">
        <v>448.7</v>
      </c>
      <c r="C53" s="114">
        <v>640.89</v>
      </c>
      <c r="D53" s="114">
        <v>765.11</v>
      </c>
      <c r="E53" s="114">
        <v>647.9</v>
      </c>
      <c r="F53" s="114">
        <v>517.78</v>
      </c>
      <c r="G53" s="130">
        <v>485.3</v>
      </c>
      <c r="H53" s="114">
        <v>554.27</v>
      </c>
      <c r="I53" s="114">
        <v>565.70000000000005</v>
      </c>
      <c r="J53" s="114">
        <v>567.96</v>
      </c>
      <c r="K53" s="114">
        <v>483.24</v>
      </c>
      <c r="L53" s="156">
        <f t="shared" si="1"/>
        <v>582.36</v>
      </c>
      <c r="M53" s="120"/>
      <c r="N53" s="112"/>
      <c r="O53" s="112"/>
      <c r="P53" s="112"/>
    </row>
    <row r="54" spans="1:16" ht="12" customHeight="1" x14ac:dyDescent="0.3">
      <c r="A54" s="113">
        <v>50</v>
      </c>
      <c r="B54" s="114">
        <v>457.27</v>
      </c>
      <c r="C54" s="114">
        <v>657.89</v>
      </c>
      <c r="D54" s="114">
        <v>777.98</v>
      </c>
      <c r="E54" s="114">
        <v>667.9</v>
      </c>
      <c r="F54" s="114">
        <v>527.67999999999995</v>
      </c>
      <c r="G54" s="130">
        <v>494.51</v>
      </c>
      <c r="H54" s="114">
        <v>564.55999999999995</v>
      </c>
      <c r="I54" s="114">
        <v>577.25</v>
      </c>
      <c r="J54" s="114">
        <v>573.64</v>
      </c>
      <c r="K54" s="114">
        <v>493.1</v>
      </c>
      <c r="L54" s="156">
        <f t="shared" si="1"/>
        <v>593.41199999999992</v>
      </c>
      <c r="M54" s="120"/>
      <c r="N54" s="112"/>
      <c r="O54" s="112"/>
      <c r="P54" s="112"/>
    </row>
    <row r="55" spans="1:16" ht="12" customHeight="1" x14ac:dyDescent="0.3">
      <c r="A55" s="113">
        <v>51</v>
      </c>
      <c r="B55" s="114">
        <v>465.84</v>
      </c>
      <c r="C55" s="114">
        <v>665.88</v>
      </c>
      <c r="D55" s="114">
        <v>790.83</v>
      </c>
      <c r="E55" s="114">
        <v>687.89</v>
      </c>
      <c r="F55" s="114">
        <v>537.54999999999995</v>
      </c>
      <c r="G55" s="130">
        <v>503.72</v>
      </c>
      <c r="H55" s="114">
        <v>574.86</v>
      </c>
      <c r="I55" s="114">
        <v>588.79</v>
      </c>
      <c r="J55" s="114">
        <v>606.78</v>
      </c>
      <c r="K55" s="114">
        <v>502.96</v>
      </c>
      <c r="L55" s="156">
        <f t="shared" si="1"/>
        <v>604.46400000000006</v>
      </c>
      <c r="M55" s="120"/>
      <c r="N55" s="112"/>
      <c r="O55" s="112"/>
      <c r="P55" s="112"/>
    </row>
    <row r="56" spans="1:16" ht="12" customHeight="1" x14ac:dyDescent="0.3">
      <c r="A56" s="113">
        <v>52</v>
      </c>
      <c r="B56" s="114">
        <v>474.4</v>
      </c>
      <c r="C56" s="114">
        <v>682.88</v>
      </c>
      <c r="D56" s="114">
        <v>803.7</v>
      </c>
      <c r="E56" s="114">
        <v>707.89</v>
      </c>
      <c r="F56" s="114">
        <v>547.42999999999995</v>
      </c>
      <c r="G56" s="130">
        <v>512.91999999999996</v>
      </c>
      <c r="H56" s="114">
        <v>585.16</v>
      </c>
      <c r="I56" s="114">
        <v>600.34</v>
      </c>
      <c r="J56" s="114">
        <v>612.83000000000004</v>
      </c>
      <c r="K56" s="114">
        <v>512.83000000000004</v>
      </c>
      <c r="L56" s="156">
        <f t="shared" si="1"/>
        <v>615.50399999999991</v>
      </c>
      <c r="M56" s="120"/>
      <c r="N56" s="112"/>
      <c r="O56" s="112"/>
      <c r="P56" s="112"/>
    </row>
    <row r="57" spans="1:16" ht="12" customHeight="1" x14ac:dyDescent="0.3">
      <c r="A57" s="113">
        <v>53</v>
      </c>
      <c r="B57" s="114">
        <v>482.97</v>
      </c>
      <c r="C57" s="114">
        <v>690.87</v>
      </c>
      <c r="D57" s="114">
        <v>816.57</v>
      </c>
      <c r="E57" s="114">
        <v>727.89</v>
      </c>
      <c r="F57" s="114">
        <v>557.34</v>
      </c>
      <c r="G57" s="130">
        <v>522.14</v>
      </c>
      <c r="H57" s="114">
        <v>595.45000000000005</v>
      </c>
      <c r="I57" s="114">
        <v>611.88</v>
      </c>
      <c r="J57" s="114">
        <v>618.94000000000005</v>
      </c>
      <c r="K57" s="114">
        <v>522.69000000000005</v>
      </c>
      <c r="L57" s="156">
        <f t="shared" si="1"/>
        <v>626.56799999999998</v>
      </c>
      <c r="M57" s="120"/>
      <c r="N57" s="112"/>
      <c r="O57" s="112"/>
      <c r="P57" s="112"/>
    </row>
    <row r="58" spans="1:16" ht="12" customHeight="1" x14ac:dyDescent="0.3">
      <c r="A58" s="113">
        <v>54</v>
      </c>
      <c r="B58" s="114">
        <v>491.54</v>
      </c>
      <c r="C58" s="114">
        <v>707.87</v>
      </c>
      <c r="D58" s="114">
        <v>829.43</v>
      </c>
      <c r="E58" s="114">
        <v>747.89</v>
      </c>
      <c r="F58" s="114">
        <v>567.21</v>
      </c>
      <c r="G58" s="130">
        <v>531.34</v>
      </c>
      <c r="H58" s="114">
        <v>605.75</v>
      </c>
      <c r="I58" s="114">
        <v>623.42999999999995</v>
      </c>
      <c r="J58" s="114">
        <v>625.13</v>
      </c>
      <c r="K58" s="114">
        <v>532.54999999999995</v>
      </c>
      <c r="L58" s="156">
        <f t="shared" si="1"/>
        <v>637.60800000000006</v>
      </c>
      <c r="M58" s="120"/>
      <c r="N58" s="112"/>
      <c r="O58" s="112"/>
      <c r="P58" s="112"/>
    </row>
    <row r="59" spans="1:16" ht="12" customHeight="1" x14ac:dyDescent="0.3">
      <c r="A59" s="113">
        <v>55</v>
      </c>
      <c r="B59" s="114">
        <v>500.1</v>
      </c>
      <c r="C59" s="114">
        <v>715.86</v>
      </c>
      <c r="D59" s="114">
        <v>842.29</v>
      </c>
      <c r="E59" s="114">
        <v>767.89</v>
      </c>
      <c r="F59" s="114">
        <v>577.11</v>
      </c>
      <c r="G59" s="130">
        <v>540.54999999999995</v>
      </c>
      <c r="H59" s="114">
        <v>616.04</v>
      </c>
      <c r="I59" s="114">
        <v>634.97</v>
      </c>
      <c r="J59" s="114">
        <v>631.05999999999995</v>
      </c>
      <c r="K59" s="114">
        <v>542.41999999999996</v>
      </c>
      <c r="L59" s="156">
        <f t="shared" si="1"/>
        <v>648.66</v>
      </c>
      <c r="M59" s="120"/>
      <c r="N59" s="112"/>
      <c r="O59" s="112"/>
      <c r="P59" s="112"/>
    </row>
    <row r="60" spans="1:16" ht="12" customHeight="1" x14ac:dyDescent="0.3">
      <c r="A60" s="113">
        <v>56</v>
      </c>
      <c r="B60" s="114">
        <v>508.67</v>
      </c>
      <c r="C60" s="114">
        <v>732.86</v>
      </c>
      <c r="D60" s="114">
        <v>855.16</v>
      </c>
      <c r="E60" s="114">
        <v>787.89</v>
      </c>
      <c r="F60" s="114">
        <v>586.99</v>
      </c>
      <c r="G60" s="130">
        <v>549.75</v>
      </c>
      <c r="H60" s="114">
        <v>626.34</v>
      </c>
      <c r="I60" s="114">
        <v>646.52</v>
      </c>
      <c r="J60" s="114">
        <v>634.14</v>
      </c>
      <c r="K60" s="114">
        <v>552.28</v>
      </c>
      <c r="L60" s="156">
        <f t="shared" si="1"/>
        <v>659.69999999999993</v>
      </c>
      <c r="M60" s="120"/>
      <c r="N60" s="112"/>
      <c r="O60" s="112"/>
      <c r="P60" s="112"/>
    </row>
    <row r="61" spans="1:16" ht="12" customHeight="1" x14ac:dyDescent="0.3">
      <c r="A61" s="113">
        <v>57</v>
      </c>
      <c r="B61" s="114">
        <v>517.24</v>
      </c>
      <c r="C61" s="114">
        <v>740.85</v>
      </c>
      <c r="D61" s="114">
        <v>868.03</v>
      </c>
      <c r="E61" s="114">
        <v>807.89</v>
      </c>
      <c r="F61" s="114">
        <v>596.86</v>
      </c>
      <c r="G61" s="130">
        <v>558.95000000000005</v>
      </c>
      <c r="H61" s="114">
        <v>636.64</v>
      </c>
      <c r="I61" s="114">
        <v>658.06</v>
      </c>
      <c r="J61" s="114">
        <v>636.13</v>
      </c>
      <c r="K61" s="114">
        <v>562.14</v>
      </c>
      <c r="L61" s="156">
        <f t="shared" si="1"/>
        <v>670.74</v>
      </c>
      <c r="M61" s="120"/>
      <c r="N61" s="112"/>
      <c r="O61" s="112"/>
      <c r="P61" s="112"/>
    </row>
    <row r="62" spans="1:16" ht="12" customHeight="1" x14ac:dyDescent="0.3">
      <c r="A62" s="113">
        <v>58</v>
      </c>
      <c r="B62" s="114">
        <v>525.79999999999995</v>
      </c>
      <c r="C62" s="114">
        <v>757.85</v>
      </c>
      <c r="D62" s="114">
        <v>880.89</v>
      </c>
      <c r="E62" s="114">
        <v>827.89</v>
      </c>
      <c r="F62" s="114">
        <v>606.77</v>
      </c>
      <c r="G62" s="130">
        <v>568.17999999999995</v>
      </c>
      <c r="H62" s="114">
        <v>646.92999999999995</v>
      </c>
      <c r="I62" s="114">
        <v>669.61</v>
      </c>
      <c r="J62" s="114">
        <v>638.02</v>
      </c>
      <c r="K62" s="114">
        <v>572</v>
      </c>
      <c r="L62" s="156">
        <f t="shared" si="1"/>
        <v>681.81599999999992</v>
      </c>
      <c r="M62" s="120"/>
      <c r="N62" s="112"/>
      <c r="O62" s="112"/>
      <c r="P62" s="112"/>
    </row>
    <row r="63" spans="1:16" ht="12" customHeight="1" x14ac:dyDescent="0.3">
      <c r="A63" s="113">
        <v>59</v>
      </c>
      <c r="B63" s="114">
        <v>534.37</v>
      </c>
      <c r="C63" s="114">
        <v>765.84</v>
      </c>
      <c r="D63" s="114">
        <v>893.75</v>
      </c>
      <c r="E63" s="114">
        <v>847.89</v>
      </c>
      <c r="F63" s="114">
        <v>616.65</v>
      </c>
      <c r="G63" s="130">
        <v>577.38</v>
      </c>
      <c r="H63" s="114">
        <v>657.23</v>
      </c>
      <c r="I63" s="114">
        <v>681.15</v>
      </c>
      <c r="J63" s="114">
        <v>639.28</v>
      </c>
      <c r="K63" s="114">
        <v>581.86</v>
      </c>
      <c r="L63" s="156">
        <f t="shared" si="1"/>
        <v>692.85599999999999</v>
      </c>
      <c r="M63" s="120"/>
      <c r="N63" s="112"/>
      <c r="O63" s="112"/>
      <c r="P63" s="112"/>
    </row>
    <row r="64" spans="1:16" ht="12" customHeight="1" x14ac:dyDescent="0.3">
      <c r="A64" s="113">
        <v>60</v>
      </c>
      <c r="B64" s="114">
        <v>542.94000000000005</v>
      </c>
      <c r="C64" s="114">
        <v>782.84</v>
      </c>
      <c r="D64" s="114">
        <v>906.62</v>
      </c>
      <c r="E64" s="114">
        <v>867.89</v>
      </c>
      <c r="F64" s="114">
        <v>626.54999999999995</v>
      </c>
      <c r="G64" s="130">
        <v>586.59</v>
      </c>
      <c r="H64" s="114">
        <v>667.53</v>
      </c>
      <c r="I64" s="114">
        <v>692.7</v>
      </c>
      <c r="J64" s="114">
        <v>640.66</v>
      </c>
      <c r="K64" s="114">
        <v>591.72</v>
      </c>
      <c r="L64" s="156">
        <f t="shared" si="1"/>
        <v>703.90800000000002</v>
      </c>
      <c r="M64" s="120"/>
      <c r="N64" s="112"/>
      <c r="O64" s="112"/>
      <c r="P64" s="112"/>
    </row>
    <row r="65" spans="1:16" ht="12" customHeight="1" x14ac:dyDescent="0.3">
      <c r="A65" s="113">
        <v>61</v>
      </c>
      <c r="B65" s="114">
        <v>551.5</v>
      </c>
      <c r="C65" s="114">
        <v>790.83</v>
      </c>
      <c r="D65" s="114">
        <v>919.48</v>
      </c>
      <c r="E65" s="114">
        <v>887.89</v>
      </c>
      <c r="F65" s="114">
        <v>636.41999999999996</v>
      </c>
      <c r="G65" s="130">
        <v>595.79</v>
      </c>
      <c r="H65" s="114">
        <v>677.82</v>
      </c>
      <c r="I65" s="114">
        <v>704.24</v>
      </c>
      <c r="J65" s="114">
        <v>664.26</v>
      </c>
      <c r="K65" s="114">
        <v>601.58000000000004</v>
      </c>
      <c r="L65" s="156">
        <f t="shared" si="1"/>
        <v>714.94799999999998</v>
      </c>
      <c r="M65" s="120"/>
      <c r="N65" s="112"/>
      <c r="O65" s="112"/>
      <c r="P65" s="112"/>
    </row>
    <row r="66" spans="1:16" ht="12" customHeight="1" x14ac:dyDescent="0.3">
      <c r="A66" s="115">
        <v>62</v>
      </c>
      <c r="B66" s="114">
        <v>560.07000000000005</v>
      </c>
      <c r="C66" s="116">
        <v>807.83</v>
      </c>
      <c r="D66" s="116">
        <v>932.35</v>
      </c>
      <c r="E66" s="116">
        <v>907.89</v>
      </c>
      <c r="F66" s="116">
        <v>646.29999999999995</v>
      </c>
      <c r="G66" s="130">
        <v>604.99</v>
      </c>
      <c r="H66" s="117">
        <v>688.12</v>
      </c>
      <c r="I66" s="116">
        <v>715.79</v>
      </c>
      <c r="J66" s="117">
        <v>675.14</v>
      </c>
      <c r="K66" s="116">
        <v>611.45000000000005</v>
      </c>
      <c r="L66" s="156">
        <f t="shared" si="1"/>
        <v>725.98799999999994</v>
      </c>
      <c r="M66" s="120"/>
      <c r="N66" s="112"/>
      <c r="O66" s="112"/>
      <c r="P66" s="112"/>
    </row>
    <row r="67" spans="1:16" ht="12" customHeight="1" x14ac:dyDescent="0.3">
      <c r="A67" s="113">
        <v>63</v>
      </c>
      <c r="B67" s="114">
        <v>568.64</v>
      </c>
      <c r="C67" s="114">
        <v>815.82</v>
      </c>
      <c r="D67" s="114">
        <v>945.21</v>
      </c>
      <c r="E67" s="114">
        <v>927.88</v>
      </c>
      <c r="F67" s="114">
        <v>656.21</v>
      </c>
      <c r="G67" s="130">
        <v>614.22</v>
      </c>
      <c r="H67" s="118">
        <v>698.42</v>
      </c>
      <c r="I67" s="114">
        <v>727.33</v>
      </c>
      <c r="J67" s="118">
        <v>686.04</v>
      </c>
      <c r="K67" s="114">
        <v>621.30999999999995</v>
      </c>
      <c r="L67" s="156">
        <f t="shared" si="1"/>
        <v>737.06399999999996</v>
      </c>
      <c r="M67" s="120"/>
      <c r="N67" s="112"/>
      <c r="O67" s="112"/>
      <c r="P67" s="112"/>
    </row>
    <row r="68" spans="1:16" ht="12" customHeight="1" x14ac:dyDescent="0.3">
      <c r="A68" s="113">
        <v>64</v>
      </c>
      <c r="B68" s="114">
        <v>577.20000000000005</v>
      </c>
      <c r="C68" s="114">
        <v>832.82</v>
      </c>
      <c r="D68" s="114">
        <v>958.08</v>
      </c>
      <c r="E68" s="114">
        <v>947.88</v>
      </c>
      <c r="F68" s="114">
        <v>666.08</v>
      </c>
      <c r="G68" s="130">
        <v>623.41</v>
      </c>
      <c r="H68" s="118">
        <v>708.71</v>
      </c>
      <c r="I68" s="114">
        <v>738.88</v>
      </c>
      <c r="J68" s="118">
        <v>696.92</v>
      </c>
      <c r="K68" s="114">
        <v>631.16999999999996</v>
      </c>
      <c r="L68" s="156">
        <f t="shared" si="1"/>
        <v>748.09199999999998</v>
      </c>
      <c r="M68" s="120"/>
      <c r="N68" s="112"/>
      <c r="O68" s="112"/>
      <c r="P68" s="112"/>
    </row>
    <row r="69" spans="1:16" ht="12" customHeight="1" x14ac:dyDescent="0.3">
      <c r="A69" s="113">
        <v>65</v>
      </c>
      <c r="B69" s="114">
        <v>585.77</v>
      </c>
      <c r="C69" s="114">
        <v>840.81</v>
      </c>
      <c r="D69" s="114">
        <v>970.94</v>
      </c>
      <c r="E69" s="114">
        <v>967.88</v>
      </c>
      <c r="F69" s="114">
        <v>675.98</v>
      </c>
      <c r="G69" s="130">
        <v>632.63</v>
      </c>
      <c r="H69" s="118">
        <v>719.01</v>
      </c>
      <c r="I69" s="114">
        <v>750.42</v>
      </c>
      <c r="J69" s="118">
        <v>707.82</v>
      </c>
      <c r="K69" s="114">
        <v>641.04</v>
      </c>
      <c r="L69" s="156">
        <f t="shared" ref="L69:L132" si="2">G69*1.2</f>
        <v>759.15599999999995</v>
      </c>
      <c r="M69" s="120"/>
      <c r="N69" s="112"/>
      <c r="O69" s="112"/>
      <c r="P69" s="112"/>
    </row>
    <row r="70" spans="1:16" ht="12" customHeight="1" x14ac:dyDescent="0.3">
      <c r="A70" s="113">
        <v>66</v>
      </c>
      <c r="B70" s="114">
        <v>594.34</v>
      </c>
      <c r="C70" s="114">
        <v>857.81</v>
      </c>
      <c r="D70" s="114">
        <v>983.81</v>
      </c>
      <c r="E70" s="114">
        <v>987.88</v>
      </c>
      <c r="F70" s="114">
        <v>685.86</v>
      </c>
      <c r="G70" s="130">
        <v>641.83000000000004</v>
      </c>
      <c r="H70" s="118">
        <v>729.31</v>
      </c>
      <c r="I70" s="114">
        <v>761.97</v>
      </c>
      <c r="J70" s="118">
        <v>718.69</v>
      </c>
      <c r="K70" s="114">
        <v>650.9</v>
      </c>
      <c r="L70" s="156">
        <f t="shared" si="2"/>
        <v>770.19600000000003</v>
      </c>
      <c r="M70" s="120"/>
      <c r="N70" s="112"/>
      <c r="O70" s="112"/>
      <c r="P70" s="112"/>
    </row>
    <row r="71" spans="1:16" ht="12" customHeight="1" x14ac:dyDescent="0.3">
      <c r="A71" s="113">
        <v>67</v>
      </c>
      <c r="B71" s="114">
        <v>602.9</v>
      </c>
      <c r="C71" s="114">
        <v>865.8</v>
      </c>
      <c r="D71" s="114">
        <v>996.67</v>
      </c>
      <c r="E71" s="114">
        <v>1007.88</v>
      </c>
      <c r="F71" s="114">
        <v>695.73</v>
      </c>
      <c r="G71" s="130">
        <v>651.03</v>
      </c>
      <c r="H71" s="118">
        <v>739.6</v>
      </c>
      <c r="I71" s="114">
        <v>773.51</v>
      </c>
      <c r="J71" s="118">
        <v>729.59</v>
      </c>
      <c r="K71" s="114">
        <v>660.76</v>
      </c>
      <c r="L71" s="156">
        <f t="shared" si="2"/>
        <v>781.23599999999999</v>
      </c>
      <c r="M71" s="120"/>
      <c r="N71" s="112"/>
      <c r="O71" s="112"/>
      <c r="P71" s="112"/>
    </row>
    <row r="72" spans="1:16" ht="12" customHeight="1" x14ac:dyDescent="0.3">
      <c r="A72" s="113">
        <v>68</v>
      </c>
      <c r="B72" s="114">
        <v>611.47</v>
      </c>
      <c r="C72" s="114">
        <v>882.8</v>
      </c>
      <c r="D72" s="114">
        <v>1009.53</v>
      </c>
      <c r="E72" s="114">
        <v>1027.8800000000001</v>
      </c>
      <c r="F72" s="114">
        <v>705.64</v>
      </c>
      <c r="G72" s="130">
        <v>660.25</v>
      </c>
      <c r="H72" s="118">
        <v>749.9</v>
      </c>
      <c r="I72" s="114">
        <v>785.06</v>
      </c>
      <c r="J72" s="118">
        <v>740.46</v>
      </c>
      <c r="K72" s="114">
        <v>670.62</v>
      </c>
      <c r="L72" s="156">
        <f t="shared" si="2"/>
        <v>792.3</v>
      </c>
      <c r="M72" s="120"/>
      <c r="N72" s="112"/>
      <c r="O72" s="112"/>
      <c r="P72" s="112"/>
    </row>
    <row r="73" spans="1:16" ht="12" customHeight="1" x14ac:dyDescent="0.3">
      <c r="A73" s="113">
        <v>69</v>
      </c>
      <c r="B73" s="114">
        <v>620.04</v>
      </c>
      <c r="C73" s="114">
        <v>890.79</v>
      </c>
      <c r="D73" s="114">
        <v>1022.4</v>
      </c>
      <c r="E73" s="114">
        <v>1047.8800000000001</v>
      </c>
      <c r="F73" s="114">
        <v>715.52</v>
      </c>
      <c r="G73" s="130">
        <v>669.45</v>
      </c>
      <c r="H73" s="118">
        <v>760.19</v>
      </c>
      <c r="I73" s="114">
        <v>796.6</v>
      </c>
      <c r="J73" s="118">
        <v>751.37</v>
      </c>
      <c r="K73" s="114">
        <v>680.49</v>
      </c>
      <c r="L73" s="156">
        <f t="shared" si="2"/>
        <v>803.34</v>
      </c>
      <c r="M73" s="120"/>
      <c r="N73" s="112"/>
      <c r="O73" s="112"/>
      <c r="P73" s="112"/>
    </row>
    <row r="74" spans="1:16" ht="12" customHeight="1" x14ac:dyDescent="0.3">
      <c r="A74" s="113">
        <v>70</v>
      </c>
      <c r="B74" s="114">
        <v>628.6</v>
      </c>
      <c r="C74" s="114">
        <v>907.79</v>
      </c>
      <c r="D74" s="114">
        <v>1035.27</v>
      </c>
      <c r="E74" s="114">
        <v>1067.8800000000001</v>
      </c>
      <c r="F74" s="114">
        <v>725.42</v>
      </c>
      <c r="G74" s="130">
        <v>678.67</v>
      </c>
      <c r="H74" s="118">
        <v>770.49</v>
      </c>
      <c r="I74" s="114">
        <v>808.15</v>
      </c>
      <c r="J74" s="118">
        <v>762.23</v>
      </c>
      <c r="K74" s="114">
        <v>690.34</v>
      </c>
      <c r="L74" s="156">
        <f t="shared" si="2"/>
        <v>814.40399999999988</v>
      </c>
      <c r="M74" s="120"/>
      <c r="N74" s="112"/>
      <c r="O74" s="112"/>
      <c r="P74" s="112"/>
    </row>
    <row r="75" spans="1:16" ht="12" customHeight="1" x14ac:dyDescent="0.3">
      <c r="A75" s="113">
        <v>71</v>
      </c>
      <c r="B75" s="114">
        <v>637.16999999999996</v>
      </c>
      <c r="C75" s="114">
        <v>915.78</v>
      </c>
      <c r="D75" s="114">
        <v>1048.1300000000001</v>
      </c>
      <c r="E75" s="114">
        <v>1087.8800000000001</v>
      </c>
      <c r="F75" s="114">
        <v>735.29</v>
      </c>
      <c r="G75" s="130">
        <v>687.87</v>
      </c>
      <c r="H75" s="118">
        <v>780.79</v>
      </c>
      <c r="I75" s="114">
        <v>819.69</v>
      </c>
      <c r="J75" s="118">
        <v>773.15</v>
      </c>
      <c r="K75" s="114">
        <v>700.2</v>
      </c>
      <c r="L75" s="156">
        <f t="shared" si="2"/>
        <v>825.44399999999996</v>
      </c>
      <c r="M75" s="120"/>
      <c r="N75" s="112"/>
      <c r="O75" s="112"/>
      <c r="P75" s="112"/>
    </row>
    <row r="76" spans="1:16" ht="12" customHeight="1" x14ac:dyDescent="0.3">
      <c r="A76" s="113">
        <v>72</v>
      </c>
      <c r="B76" s="114">
        <v>645.74</v>
      </c>
      <c r="C76" s="114">
        <v>932.78</v>
      </c>
      <c r="D76" s="114">
        <v>1060.99</v>
      </c>
      <c r="E76" s="114">
        <v>1107.8800000000001</v>
      </c>
      <c r="F76" s="114">
        <v>745.17</v>
      </c>
      <c r="G76" s="130">
        <v>697.07</v>
      </c>
      <c r="H76" s="118">
        <v>791.08</v>
      </c>
      <c r="I76" s="114">
        <v>831.24</v>
      </c>
      <c r="J76" s="118">
        <v>784.01</v>
      </c>
      <c r="K76" s="114">
        <v>710.07</v>
      </c>
      <c r="L76" s="156">
        <f t="shared" si="2"/>
        <v>836.48400000000004</v>
      </c>
      <c r="M76" s="120"/>
      <c r="N76" s="112"/>
      <c r="O76" s="112"/>
      <c r="P76" s="112"/>
    </row>
    <row r="77" spans="1:16" ht="12" customHeight="1" x14ac:dyDescent="0.3">
      <c r="A77" s="113">
        <v>73</v>
      </c>
      <c r="B77" s="114">
        <v>654.29999999999995</v>
      </c>
      <c r="C77" s="114">
        <v>940.77</v>
      </c>
      <c r="D77" s="114">
        <v>1073.8599999999999</v>
      </c>
      <c r="E77" s="114">
        <v>1127.8800000000001</v>
      </c>
      <c r="F77" s="114">
        <v>755.08</v>
      </c>
      <c r="G77" s="130">
        <v>706.29</v>
      </c>
      <c r="H77" s="118">
        <v>801.38</v>
      </c>
      <c r="I77" s="114">
        <v>842.78</v>
      </c>
      <c r="J77" s="118">
        <v>794.91</v>
      </c>
      <c r="K77" s="114">
        <v>719.93</v>
      </c>
      <c r="L77" s="156">
        <f t="shared" si="2"/>
        <v>847.54799999999989</v>
      </c>
      <c r="M77" s="120"/>
      <c r="N77" s="112"/>
      <c r="O77" s="112"/>
      <c r="P77" s="112"/>
    </row>
    <row r="78" spans="1:16" ht="12" customHeight="1" x14ac:dyDescent="0.3">
      <c r="A78" s="113">
        <v>74</v>
      </c>
      <c r="B78" s="114">
        <v>662.87</v>
      </c>
      <c r="C78" s="114">
        <v>957.77</v>
      </c>
      <c r="D78" s="114">
        <v>1086.73</v>
      </c>
      <c r="E78" s="114">
        <v>1147.8800000000001</v>
      </c>
      <c r="F78" s="114">
        <v>764.95</v>
      </c>
      <c r="G78" s="130">
        <v>715.49</v>
      </c>
      <c r="H78" s="118">
        <v>811.68</v>
      </c>
      <c r="I78" s="114">
        <v>854.33</v>
      </c>
      <c r="J78" s="118">
        <v>805.86</v>
      </c>
      <c r="K78" s="114">
        <v>729.79</v>
      </c>
      <c r="L78" s="156">
        <f t="shared" si="2"/>
        <v>858.58799999999997</v>
      </c>
      <c r="M78" s="120"/>
      <c r="N78" s="112"/>
      <c r="O78" s="112"/>
      <c r="P78" s="112"/>
    </row>
    <row r="79" spans="1:16" ht="12" customHeight="1" x14ac:dyDescent="0.3">
      <c r="A79" s="113">
        <v>75</v>
      </c>
      <c r="B79" s="114">
        <v>671.44</v>
      </c>
      <c r="C79" s="114">
        <v>965.76</v>
      </c>
      <c r="D79" s="114">
        <v>1099.58</v>
      </c>
      <c r="E79" s="114">
        <v>1167.8699999999999</v>
      </c>
      <c r="F79" s="114">
        <v>774.85</v>
      </c>
      <c r="G79" s="130">
        <v>724.71</v>
      </c>
      <c r="H79" s="118">
        <v>821.97</v>
      </c>
      <c r="I79" s="114">
        <v>865.87</v>
      </c>
      <c r="J79" s="118">
        <v>816.69</v>
      </c>
      <c r="K79" s="114">
        <v>739.66</v>
      </c>
      <c r="L79" s="156">
        <f t="shared" si="2"/>
        <v>869.65200000000004</v>
      </c>
      <c r="M79" s="120"/>
      <c r="N79" s="112"/>
      <c r="O79" s="112"/>
      <c r="P79" s="112"/>
    </row>
    <row r="80" spans="1:16" ht="12" customHeight="1" x14ac:dyDescent="0.3">
      <c r="A80" s="113">
        <v>76</v>
      </c>
      <c r="B80" s="114">
        <v>680</v>
      </c>
      <c r="C80" s="114">
        <v>982.76</v>
      </c>
      <c r="D80" s="114">
        <v>1112.45</v>
      </c>
      <c r="E80" s="114">
        <v>1187.8699999999999</v>
      </c>
      <c r="F80" s="114">
        <v>784.73</v>
      </c>
      <c r="G80" s="130">
        <v>733.91</v>
      </c>
      <c r="H80" s="118">
        <v>832.27</v>
      </c>
      <c r="I80" s="114">
        <v>877.42</v>
      </c>
      <c r="J80" s="118">
        <v>827.64</v>
      </c>
      <c r="K80" s="114">
        <v>749.52</v>
      </c>
      <c r="L80" s="156">
        <f t="shared" si="2"/>
        <v>880.69199999999989</v>
      </c>
      <c r="M80" s="120"/>
      <c r="N80" s="112"/>
      <c r="O80" s="112"/>
      <c r="P80" s="112"/>
    </row>
    <row r="81" spans="1:16" ht="12" customHeight="1" x14ac:dyDescent="0.3">
      <c r="A81" s="113">
        <v>77</v>
      </c>
      <c r="B81" s="114">
        <v>688.57</v>
      </c>
      <c r="C81" s="114">
        <v>990.75</v>
      </c>
      <c r="D81" s="114">
        <v>1125.32</v>
      </c>
      <c r="E81" s="114">
        <v>1207.8699999999999</v>
      </c>
      <c r="F81" s="114">
        <v>794.6</v>
      </c>
      <c r="G81" s="130">
        <v>743.11</v>
      </c>
      <c r="H81" s="118">
        <v>842.57</v>
      </c>
      <c r="I81" s="114">
        <v>888.96</v>
      </c>
      <c r="J81" s="118">
        <v>838.46</v>
      </c>
      <c r="K81" s="114">
        <v>759.38</v>
      </c>
      <c r="L81" s="156">
        <f t="shared" si="2"/>
        <v>891.73199999999997</v>
      </c>
      <c r="M81" s="120"/>
      <c r="N81" s="112"/>
      <c r="O81" s="112"/>
      <c r="P81" s="112"/>
    </row>
    <row r="82" spans="1:16" ht="12" customHeight="1" x14ac:dyDescent="0.3">
      <c r="A82" s="113">
        <v>78</v>
      </c>
      <c r="B82" s="114">
        <v>697.14</v>
      </c>
      <c r="C82" s="114">
        <v>1007.75</v>
      </c>
      <c r="D82" s="114">
        <v>1138.18</v>
      </c>
      <c r="E82" s="114">
        <v>1227.8699999999999</v>
      </c>
      <c r="F82" s="114">
        <v>804.51</v>
      </c>
      <c r="G82" s="130">
        <v>752.33</v>
      </c>
      <c r="H82" s="118">
        <v>852.86</v>
      </c>
      <c r="I82" s="114">
        <v>900.51</v>
      </c>
      <c r="J82" s="118">
        <v>849.41</v>
      </c>
      <c r="K82" s="114">
        <v>769.24</v>
      </c>
      <c r="L82" s="156">
        <f t="shared" si="2"/>
        <v>902.79600000000005</v>
      </c>
      <c r="M82" s="120"/>
      <c r="N82" s="112"/>
      <c r="O82" s="112"/>
      <c r="P82" s="112"/>
    </row>
    <row r="83" spans="1:16" ht="12" customHeight="1" x14ac:dyDescent="0.3">
      <c r="A83" s="113">
        <v>79</v>
      </c>
      <c r="B83" s="114">
        <v>705.7</v>
      </c>
      <c r="C83" s="114">
        <v>1015.74</v>
      </c>
      <c r="D83" s="114">
        <v>1151.04</v>
      </c>
      <c r="E83" s="114">
        <v>1247.8699999999999</v>
      </c>
      <c r="F83" s="114">
        <v>814.39</v>
      </c>
      <c r="G83" s="130">
        <v>761.53</v>
      </c>
      <c r="H83" s="118">
        <v>863.16</v>
      </c>
      <c r="I83" s="114">
        <v>912.05</v>
      </c>
      <c r="J83" s="118">
        <v>860.24</v>
      </c>
      <c r="K83" s="114">
        <v>779.11</v>
      </c>
      <c r="L83" s="156">
        <f t="shared" si="2"/>
        <v>913.8359999999999</v>
      </c>
      <c r="M83" s="120"/>
      <c r="N83" s="112"/>
      <c r="O83" s="112"/>
      <c r="P83" s="112"/>
    </row>
    <row r="84" spans="1:16" ht="12" customHeight="1" x14ac:dyDescent="0.3">
      <c r="A84" s="113">
        <v>80</v>
      </c>
      <c r="B84" s="114">
        <v>714.27</v>
      </c>
      <c r="C84" s="114">
        <v>1032.74</v>
      </c>
      <c r="D84" s="114">
        <v>1163.9100000000001</v>
      </c>
      <c r="E84" s="114">
        <v>1267.8699999999999</v>
      </c>
      <c r="F84" s="114">
        <v>824.29</v>
      </c>
      <c r="G84" s="130">
        <v>770.74</v>
      </c>
      <c r="H84" s="118">
        <v>873.45</v>
      </c>
      <c r="I84" s="114">
        <v>923.6</v>
      </c>
      <c r="J84" s="118">
        <v>871.18</v>
      </c>
      <c r="K84" s="114">
        <v>788.97</v>
      </c>
      <c r="L84" s="156">
        <f t="shared" si="2"/>
        <v>924.88799999999992</v>
      </c>
      <c r="M84" s="120"/>
      <c r="N84" s="112"/>
      <c r="O84" s="112"/>
      <c r="P84" s="112"/>
    </row>
    <row r="85" spans="1:16" ht="12" customHeight="1" x14ac:dyDescent="0.3">
      <c r="A85" s="113">
        <v>81</v>
      </c>
      <c r="B85" s="114">
        <v>722.84</v>
      </c>
      <c r="C85" s="114">
        <v>1040.73</v>
      </c>
      <c r="D85" s="114">
        <v>1176.78</v>
      </c>
      <c r="E85" s="114">
        <v>1287.8699999999999</v>
      </c>
      <c r="F85" s="114">
        <v>834.16</v>
      </c>
      <c r="G85" s="130">
        <v>779.95</v>
      </c>
      <c r="H85" s="118">
        <v>883.75</v>
      </c>
      <c r="I85" s="114">
        <v>935.14</v>
      </c>
      <c r="J85" s="118">
        <v>882.02</v>
      </c>
      <c r="K85" s="114">
        <v>798.82</v>
      </c>
      <c r="L85" s="156">
        <f t="shared" si="2"/>
        <v>935.94</v>
      </c>
      <c r="M85" s="120"/>
      <c r="N85" s="112"/>
      <c r="O85" s="112"/>
      <c r="P85" s="112"/>
    </row>
    <row r="86" spans="1:16" ht="12" customHeight="1" x14ac:dyDescent="0.3">
      <c r="A86" s="113">
        <v>82</v>
      </c>
      <c r="B86" s="114">
        <v>731.4</v>
      </c>
      <c r="C86" s="114">
        <v>1057.73</v>
      </c>
      <c r="D86" s="114">
        <v>1189.6400000000001</v>
      </c>
      <c r="E86" s="114">
        <v>1307.8699999999999</v>
      </c>
      <c r="F86" s="114">
        <v>844.04</v>
      </c>
      <c r="G86" s="130">
        <v>789.15</v>
      </c>
      <c r="H86" s="118">
        <v>894.05</v>
      </c>
      <c r="I86" s="114">
        <v>946.69</v>
      </c>
      <c r="J86" s="118">
        <v>892.95</v>
      </c>
      <c r="K86" s="114">
        <v>808.69</v>
      </c>
      <c r="L86" s="156">
        <f t="shared" si="2"/>
        <v>946.9799999999999</v>
      </c>
      <c r="M86" s="120"/>
      <c r="N86" s="112"/>
      <c r="O86" s="112"/>
      <c r="P86" s="112"/>
    </row>
    <row r="87" spans="1:16" ht="12" customHeight="1" x14ac:dyDescent="0.3">
      <c r="A87" s="113">
        <v>83</v>
      </c>
      <c r="B87" s="114">
        <v>739.97</v>
      </c>
      <c r="C87" s="114">
        <v>1065.72</v>
      </c>
      <c r="D87" s="114">
        <v>1202.5</v>
      </c>
      <c r="E87" s="114">
        <v>1327.87</v>
      </c>
      <c r="F87" s="114">
        <v>853.95</v>
      </c>
      <c r="G87" s="130">
        <v>798.37</v>
      </c>
      <c r="H87" s="118">
        <v>904.34</v>
      </c>
      <c r="I87" s="114">
        <v>958.23</v>
      </c>
      <c r="J87" s="118">
        <v>903.79</v>
      </c>
      <c r="K87" s="114">
        <v>818.55</v>
      </c>
      <c r="L87" s="156">
        <f t="shared" si="2"/>
        <v>958.04399999999998</v>
      </c>
      <c r="M87" s="120"/>
      <c r="N87" s="112"/>
      <c r="O87" s="112"/>
      <c r="P87" s="112"/>
    </row>
    <row r="88" spans="1:16" ht="12" customHeight="1" x14ac:dyDescent="0.3">
      <c r="A88" s="113">
        <v>84</v>
      </c>
      <c r="B88" s="114">
        <v>748.54</v>
      </c>
      <c r="C88" s="114">
        <v>1082.72</v>
      </c>
      <c r="D88" s="114">
        <v>1215.3699999999999</v>
      </c>
      <c r="E88" s="114">
        <v>1347.87</v>
      </c>
      <c r="F88" s="114">
        <v>863.82</v>
      </c>
      <c r="G88" s="130">
        <v>807.57</v>
      </c>
      <c r="H88" s="118">
        <v>914.64</v>
      </c>
      <c r="I88" s="114">
        <v>969.77</v>
      </c>
      <c r="J88" s="118">
        <v>914.73</v>
      </c>
      <c r="K88" s="114">
        <v>828.41</v>
      </c>
      <c r="L88" s="156">
        <f t="shared" si="2"/>
        <v>969.08400000000006</v>
      </c>
      <c r="M88" s="120"/>
      <c r="N88" s="112"/>
      <c r="O88" s="112"/>
      <c r="P88" s="112"/>
    </row>
    <row r="89" spans="1:16" ht="12" customHeight="1" x14ac:dyDescent="0.3">
      <c r="A89" s="113">
        <v>85</v>
      </c>
      <c r="B89" s="114">
        <v>757.1</v>
      </c>
      <c r="C89" s="114">
        <v>1090.71</v>
      </c>
      <c r="D89" s="114">
        <v>1228.23</v>
      </c>
      <c r="E89" s="114">
        <v>1367.87</v>
      </c>
      <c r="F89" s="114">
        <v>873.72</v>
      </c>
      <c r="G89" s="130">
        <v>816.78</v>
      </c>
      <c r="H89" s="118">
        <v>924.94</v>
      </c>
      <c r="I89" s="114">
        <v>981.32</v>
      </c>
      <c r="J89" s="118">
        <v>925.56</v>
      </c>
      <c r="K89" s="114">
        <v>838.28</v>
      </c>
      <c r="L89" s="156">
        <f t="shared" si="2"/>
        <v>980.13599999999997</v>
      </c>
      <c r="M89" s="120"/>
      <c r="N89" s="112"/>
      <c r="O89" s="112"/>
      <c r="P89" s="112"/>
    </row>
    <row r="90" spans="1:16" ht="12" customHeight="1" x14ac:dyDescent="0.3">
      <c r="A90" s="113">
        <v>86</v>
      </c>
      <c r="B90" s="114">
        <v>765.67</v>
      </c>
      <c r="C90" s="114">
        <v>1107.71</v>
      </c>
      <c r="D90" s="114">
        <v>1241.0999999999999</v>
      </c>
      <c r="E90" s="114">
        <v>1387.87</v>
      </c>
      <c r="F90" s="114">
        <v>883.6</v>
      </c>
      <c r="G90" s="130">
        <v>825.98</v>
      </c>
      <c r="H90" s="118">
        <v>935.23</v>
      </c>
      <c r="I90" s="114">
        <v>992.87</v>
      </c>
      <c r="J90" s="118">
        <v>936.51</v>
      </c>
      <c r="K90" s="114">
        <v>848.14</v>
      </c>
      <c r="L90" s="156">
        <f t="shared" si="2"/>
        <v>991.17599999999993</v>
      </c>
      <c r="M90" s="120"/>
      <c r="N90" s="112"/>
      <c r="O90" s="112"/>
      <c r="P90" s="112"/>
    </row>
    <row r="91" spans="1:16" ht="12" customHeight="1" x14ac:dyDescent="0.3">
      <c r="A91" s="113">
        <v>87</v>
      </c>
      <c r="B91" s="114">
        <v>774.24</v>
      </c>
      <c r="C91" s="114">
        <v>1115.7</v>
      </c>
      <c r="D91" s="114">
        <v>1253.96</v>
      </c>
      <c r="E91" s="114">
        <v>1407.87</v>
      </c>
      <c r="F91" s="114">
        <v>893.47</v>
      </c>
      <c r="G91" s="130">
        <v>835.18</v>
      </c>
      <c r="H91" s="118">
        <v>945.53</v>
      </c>
      <c r="I91" s="114">
        <v>1004.41</v>
      </c>
      <c r="J91" s="118">
        <v>947.33</v>
      </c>
      <c r="K91" s="114">
        <v>858</v>
      </c>
      <c r="L91" s="156">
        <f t="shared" si="2"/>
        <v>1002.2159999999999</v>
      </c>
      <c r="M91" s="120"/>
      <c r="N91" s="112"/>
      <c r="O91" s="112"/>
      <c r="P91" s="112"/>
    </row>
    <row r="92" spans="1:16" ht="12" customHeight="1" x14ac:dyDescent="0.3">
      <c r="A92" s="113">
        <v>88</v>
      </c>
      <c r="B92" s="114">
        <v>782.8</v>
      </c>
      <c r="C92" s="114">
        <v>1132.7</v>
      </c>
      <c r="D92" s="114">
        <v>1266.83</v>
      </c>
      <c r="E92" s="114">
        <v>1427.86</v>
      </c>
      <c r="F92" s="114">
        <v>903.38</v>
      </c>
      <c r="G92" s="130">
        <v>844.41</v>
      </c>
      <c r="H92" s="118">
        <v>955.83</v>
      </c>
      <c r="I92" s="114">
        <v>1015.95</v>
      </c>
      <c r="J92" s="118">
        <v>958.28</v>
      </c>
      <c r="K92" s="114">
        <v>867.86</v>
      </c>
      <c r="L92" s="156">
        <f t="shared" si="2"/>
        <v>1013.2919999999999</v>
      </c>
      <c r="M92" s="120"/>
      <c r="N92" s="112"/>
      <c r="O92" s="112"/>
      <c r="P92" s="112"/>
    </row>
    <row r="93" spans="1:16" ht="12" customHeight="1" x14ac:dyDescent="0.3">
      <c r="A93" s="113">
        <v>89</v>
      </c>
      <c r="B93" s="114">
        <v>791.37</v>
      </c>
      <c r="C93" s="114">
        <v>1140.69</v>
      </c>
      <c r="D93" s="114">
        <v>1279.69</v>
      </c>
      <c r="E93" s="114">
        <v>1447.86</v>
      </c>
      <c r="F93" s="114">
        <v>913.26</v>
      </c>
      <c r="G93" s="130">
        <v>853.61</v>
      </c>
      <c r="H93" s="118">
        <v>966.12</v>
      </c>
      <c r="I93" s="114">
        <v>1027.5</v>
      </c>
      <c r="J93" s="118">
        <v>969.18</v>
      </c>
      <c r="K93" s="114">
        <v>877.73</v>
      </c>
      <c r="L93" s="156">
        <f t="shared" si="2"/>
        <v>1024.3319999999999</v>
      </c>
      <c r="M93" s="120"/>
      <c r="N93" s="112"/>
      <c r="O93" s="112"/>
      <c r="P93" s="112"/>
    </row>
    <row r="94" spans="1:16" ht="12" customHeight="1" x14ac:dyDescent="0.3">
      <c r="A94" s="113">
        <v>90</v>
      </c>
      <c r="B94" s="114">
        <v>799.94</v>
      </c>
      <c r="C94" s="114">
        <v>1157.69</v>
      </c>
      <c r="D94" s="114">
        <v>1292.56</v>
      </c>
      <c r="E94" s="114">
        <v>1467.86</v>
      </c>
      <c r="F94" s="114">
        <v>923.16</v>
      </c>
      <c r="G94" s="130">
        <v>862.82</v>
      </c>
      <c r="H94" s="118">
        <v>976.42</v>
      </c>
      <c r="I94" s="114">
        <v>1039.05</v>
      </c>
      <c r="J94" s="118">
        <v>980.06</v>
      </c>
      <c r="K94" s="114">
        <v>887.59</v>
      </c>
      <c r="L94" s="156">
        <f t="shared" si="2"/>
        <v>1035.384</v>
      </c>
      <c r="M94" s="120"/>
      <c r="N94" s="112"/>
      <c r="O94" s="112"/>
      <c r="P94" s="112"/>
    </row>
    <row r="95" spans="1:16" ht="12" customHeight="1" x14ac:dyDescent="0.3">
      <c r="A95" s="113">
        <v>91</v>
      </c>
      <c r="B95" s="114">
        <v>808.5</v>
      </c>
      <c r="C95" s="114">
        <v>1165.68</v>
      </c>
      <c r="D95" s="114">
        <v>1305.42</v>
      </c>
      <c r="E95" s="114">
        <v>1487.86</v>
      </c>
      <c r="F95" s="114">
        <v>933.03</v>
      </c>
      <c r="G95" s="130">
        <v>872.02</v>
      </c>
      <c r="H95" s="118">
        <v>986.72</v>
      </c>
      <c r="I95" s="114">
        <v>1050.5899999999999</v>
      </c>
      <c r="J95" s="118">
        <v>990.96</v>
      </c>
      <c r="K95" s="114">
        <v>897.44</v>
      </c>
      <c r="L95" s="156">
        <f t="shared" si="2"/>
        <v>1046.424</v>
      </c>
      <c r="M95" s="120"/>
      <c r="N95" s="112"/>
      <c r="O95" s="112"/>
      <c r="P95" s="112"/>
    </row>
    <row r="96" spans="1:16" ht="12" customHeight="1" x14ac:dyDescent="0.3">
      <c r="A96" s="113">
        <v>92</v>
      </c>
      <c r="B96" s="114">
        <v>817.07</v>
      </c>
      <c r="C96" s="114">
        <v>1182.68</v>
      </c>
      <c r="D96" s="114">
        <v>1318.28</v>
      </c>
      <c r="E96" s="114">
        <v>1507.86</v>
      </c>
      <c r="F96" s="114">
        <v>942.91</v>
      </c>
      <c r="G96" s="130">
        <v>881.22</v>
      </c>
      <c r="H96" s="118">
        <v>997.01</v>
      </c>
      <c r="I96" s="114">
        <v>1062.1300000000001</v>
      </c>
      <c r="J96" s="118">
        <v>1001.83</v>
      </c>
      <c r="K96" s="114">
        <v>907.31</v>
      </c>
      <c r="L96" s="156">
        <f t="shared" si="2"/>
        <v>1057.4639999999999</v>
      </c>
      <c r="M96" s="120"/>
      <c r="N96" s="112"/>
      <c r="O96" s="112"/>
      <c r="P96" s="112"/>
    </row>
    <row r="97" spans="1:16" ht="12" customHeight="1" x14ac:dyDescent="0.3">
      <c r="A97" s="113">
        <v>93</v>
      </c>
      <c r="B97" s="114">
        <v>825.64</v>
      </c>
      <c r="C97" s="114">
        <v>1190.67</v>
      </c>
      <c r="D97" s="114">
        <v>1331.15</v>
      </c>
      <c r="E97" s="114">
        <v>1527.86</v>
      </c>
      <c r="F97" s="114">
        <v>952.82</v>
      </c>
      <c r="G97" s="130">
        <v>890.44</v>
      </c>
      <c r="H97" s="118">
        <v>1007.31</v>
      </c>
      <c r="I97" s="114">
        <v>1073.68</v>
      </c>
      <c r="J97" s="118">
        <v>1012.74</v>
      </c>
      <c r="K97" s="114">
        <v>917.17</v>
      </c>
      <c r="L97" s="156">
        <f t="shared" si="2"/>
        <v>1068.528</v>
      </c>
      <c r="M97" s="120"/>
      <c r="N97" s="112"/>
      <c r="O97" s="112"/>
      <c r="P97" s="112"/>
    </row>
    <row r="98" spans="1:16" ht="12" customHeight="1" x14ac:dyDescent="0.3">
      <c r="A98" s="113">
        <v>94</v>
      </c>
      <c r="B98" s="114">
        <v>834.2</v>
      </c>
      <c r="C98" s="114">
        <v>1207.67</v>
      </c>
      <c r="D98" s="114">
        <v>1344.02</v>
      </c>
      <c r="E98" s="114">
        <v>1547.86</v>
      </c>
      <c r="F98" s="114">
        <v>962.69</v>
      </c>
      <c r="G98" s="130">
        <v>899.64</v>
      </c>
      <c r="H98" s="118">
        <v>1017.6</v>
      </c>
      <c r="I98" s="114">
        <v>1085.23</v>
      </c>
      <c r="J98" s="118">
        <v>1023.56</v>
      </c>
      <c r="K98" s="114">
        <v>927.03</v>
      </c>
      <c r="L98" s="156">
        <f t="shared" si="2"/>
        <v>1079.568</v>
      </c>
      <c r="M98" s="120"/>
      <c r="N98" s="112"/>
      <c r="O98" s="112"/>
      <c r="P98" s="112"/>
    </row>
    <row r="99" spans="1:16" ht="12" customHeight="1" x14ac:dyDescent="0.3">
      <c r="A99" s="113">
        <v>95</v>
      </c>
      <c r="B99" s="114">
        <v>842.77</v>
      </c>
      <c r="C99" s="114">
        <v>1215.6600000000001</v>
      </c>
      <c r="D99" s="114">
        <v>1356.88</v>
      </c>
      <c r="E99" s="114">
        <v>1567.86</v>
      </c>
      <c r="F99" s="114">
        <v>972.59</v>
      </c>
      <c r="G99" s="130">
        <v>908.86</v>
      </c>
      <c r="H99" s="118">
        <v>1027.9000000000001</v>
      </c>
      <c r="I99" s="114">
        <v>1096.77</v>
      </c>
      <c r="J99" s="118">
        <v>1034.51</v>
      </c>
      <c r="K99" s="114">
        <v>936.9</v>
      </c>
      <c r="L99" s="156">
        <f t="shared" si="2"/>
        <v>1090.6320000000001</v>
      </c>
      <c r="M99" s="120"/>
      <c r="N99" s="112"/>
      <c r="O99" s="112"/>
      <c r="P99" s="112"/>
    </row>
    <row r="100" spans="1:16" ht="12" customHeight="1" x14ac:dyDescent="0.3">
      <c r="A100" s="113">
        <v>96</v>
      </c>
      <c r="B100" s="114">
        <v>851.34</v>
      </c>
      <c r="C100" s="114">
        <v>1232.6600000000001</v>
      </c>
      <c r="D100" s="114">
        <v>1369.74</v>
      </c>
      <c r="E100" s="114">
        <v>1587.86</v>
      </c>
      <c r="F100" s="114">
        <v>982.47</v>
      </c>
      <c r="G100" s="130">
        <v>918.06</v>
      </c>
      <c r="H100" s="118">
        <v>1038.2</v>
      </c>
      <c r="I100" s="114">
        <v>1108.31</v>
      </c>
      <c r="J100" s="118">
        <v>1045.3399999999999</v>
      </c>
      <c r="K100" s="114">
        <v>946.76</v>
      </c>
      <c r="L100" s="156">
        <f t="shared" si="2"/>
        <v>1101.6719999999998</v>
      </c>
      <c r="M100" s="120"/>
      <c r="N100" s="112"/>
      <c r="O100" s="112"/>
      <c r="P100" s="112"/>
    </row>
    <row r="101" spans="1:16" ht="12" customHeight="1" x14ac:dyDescent="0.3">
      <c r="A101" s="115">
        <v>97</v>
      </c>
      <c r="B101" s="114">
        <v>859.9</v>
      </c>
      <c r="C101" s="117">
        <v>1240.6500000000001</v>
      </c>
      <c r="D101" s="117">
        <v>1382.61</v>
      </c>
      <c r="E101" s="116">
        <v>1607.86</v>
      </c>
      <c r="F101" s="116">
        <v>992.34</v>
      </c>
      <c r="G101" s="130">
        <v>927.26</v>
      </c>
      <c r="H101" s="117">
        <v>1048.49</v>
      </c>
      <c r="I101" s="116">
        <v>1119.8599999999999</v>
      </c>
      <c r="J101" s="117">
        <v>1056.29</v>
      </c>
      <c r="K101" s="116">
        <v>956.62</v>
      </c>
      <c r="L101" s="156">
        <f t="shared" si="2"/>
        <v>1112.712</v>
      </c>
      <c r="M101" s="120"/>
      <c r="N101" s="112"/>
      <c r="O101" s="112"/>
      <c r="P101" s="112"/>
    </row>
    <row r="102" spans="1:16" ht="12" customHeight="1" x14ac:dyDescent="0.3">
      <c r="A102" s="113">
        <v>98</v>
      </c>
      <c r="B102" s="114">
        <v>868.47</v>
      </c>
      <c r="C102" s="118">
        <v>1257.6500000000001</v>
      </c>
      <c r="D102" s="118">
        <v>1395.48</v>
      </c>
      <c r="E102" s="114">
        <v>1627.86</v>
      </c>
      <c r="F102" s="114">
        <v>1002.25</v>
      </c>
      <c r="G102" s="130">
        <v>936.48</v>
      </c>
      <c r="H102" s="118">
        <v>1058.79</v>
      </c>
      <c r="I102" s="114">
        <v>1131.4100000000001</v>
      </c>
      <c r="J102" s="118">
        <v>1067.1199999999999</v>
      </c>
      <c r="K102" s="114">
        <v>966.48</v>
      </c>
      <c r="L102" s="156">
        <f t="shared" si="2"/>
        <v>1123.7760000000001</v>
      </c>
      <c r="M102" s="120"/>
      <c r="N102" s="112"/>
      <c r="O102" s="112"/>
      <c r="P102" s="112"/>
    </row>
    <row r="103" spans="1:16" ht="12" customHeight="1" x14ac:dyDescent="0.3">
      <c r="A103" s="113">
        <v>99</v>
      </c>
      <c r="B103" s="114">
        <v>877.04</v>
      </c>
      <c r="C103" s="118">
        <v>1265.6400000000001</v>
      </c>
      <c r="D103" s="118">
        <v>1408.33</v>
      </c>
      <c r="E103" s="114">
        <v>1647.86</v>
      </c>
      <c r="F103" s="114">
        <v>1012.13</v>
      </c>
      <c r="G103" s="130">
        <v>945.68</v>
      </c>
      <c r="H103" s="118">
        <v>1069.0899999999999</v>
      </c>
      <c r="I103" s="114">
        <v>1142.95</v>
      </c>
      <c r="J103" s="118">
        <v>1078.06</v>
      </c>
      <c r="K103" s="114">
        <v>976.35</v>
      </c>
      <c r="L103" s="156">
        <f t="shared" si="2"/>
        <v>1134.8159999999998</v>
      </c>
      <c r="M103" s="120"/>
      <c r="N103" s="112"/>
      <c r="O103" s="112"/>
      <c r="P103" s="112"/>
    </row>
    <row r="104" spans="1:16" ht="12" customHeight="1" x14ac:dyDescent="0.3">
      <c r="A104" s="113">
        <v>100</v>
      </c>
      <c r="B104" s="114">
        <v>885.6</v>
      </c>
      <c r="C104" s="118">
        <v>1282.6400000000001</v>
      </c>
      <c r="D104" s="118">
        <v>1421.2</v>
      </c>
      <c r="E104" s="114">
        <v>1667.85</v>
      </c>
      <c r="F104" s="114">
        <v>1022.03</v>
      </c>
      <c r="G104" s="130">
        <v>954.9</v>
      </c>
      <c r="H104" s="118">
        <v>1079.3800000000001</v>
      </c>
      <c r="I104" s="114">
        <v>1154.49</v>
      </c>
      <c r="J104" s="118">
        <v>1088.8900000000001</v>
      </c>
      <c r="K104" s="114">
        <v>986.21</v>
      </c>
      <c r="L104" s="156">
        <f t="shared" si="2"/>
        <v>1145.8799999999999</v>
      </c>
      <c r="M104" s="120"/>
      <c r="N104" s="112"/>
      <c r="O104" s="112"/>
      <c r="P104" s="112"/>
    </row>
    <row r="105" spans="1:16" ht="12" customHeight="1" x14ac:dyDescent="0.3">
      <c r="A105" s="113">
        <v>101</v>
      </c>
      <c r="B105" s="114">
        <v>894.17</v>
      </c>
      <c r="C105" s="118">
        <v>1290.6300000000001</v>
      </c>
      <c r="D105" s="118">
        <v>1434.07</v>
      </c>
      <c r="E105" s="114">
        <v>1687.85</v>
      </c>
      <c r="F105" s="114">
        <v>1032.57</v>
      </c>
      <c r="G105" s="110"/>
      <c r="H105" s="118">
        <v>1089.68</v>
      </c>
      <c r="I105" s="114">
        <v>1166.04</v>
      </c>
      <c r="J105" s="118">
        <v>1099.83</v>
      </c>
      <c r="K105" s="114">
        <v>996.07</v>
      </c>
      <c r="L105" s="156">
        <f t="shared" si="2"/>
        <v>0</v>
      </c>
      <c r="M105" s="120"/>
      <c r="N105" s="112"/>
      <c r="O105" s="112"/>
      <c r="P105" s="112"/>
    </row>
    <row r="106" spans="1:16" ht="12" customHeight="1" x14ac:dyDescent="0.3">
      <c r="A106" s="113">
        <v>102</v>
      </c>
      <c r="B106" s="114">
        <v>902.74</v>
      </c>
      <c r="C106" s="118">
        <v>1307.6300000000001</v>
      </c>
      <c r="D106" s="118">
        <v>1446.93</v>
      </c>
      <c r="E106" s="114">
        <v>1707.85</v>
      </c>
      <c r="F106" s="114">
        <v>1043.1099999999999</v>
      </c>
      <c r="G106" s="110"/>
      <c r="H106" s="118">
        <v>1099.98</v>
      </c>
      <c r="I106" s="114">
        <v>1177.5899999999999</v>
      </c>
      <c r="J106" s="118">
        <v>1110.67</v>
      </c>
      <c r="K106" s="114">
        <v>1005.93</v>
      </c>
      <c r="L106" s="156">
        <f t="shared" si="2"/>
        <v>0</v>
      </c>
      <c r="M106" s="120"/>
      <c r="N106" s="112"/>
      <c r="O106" s="112"/>
      <c r="P106" s="112"/>
    </row>
    <row r="107" spans="1:16" ht="12" customHeight="1" x14ac:dyDescent="0.3">
      <c r="A107" s="113">
        <v>103</v>
      </c>
      <c r="B107" s="114">
        <v>911.3</v>
      </c>
      <c r="C107" s="118">
        <v>1315.62</v>
      </c>
      <c r="D107" s="118">
        <v>1459.8</v>
      </c>
      <c r="E107" s="114">
        <v>1727.85</v>
      </c>
      <c r="F107" s="114">
        <v>1053.6500000000001</v>
      </c>
      <c r="G107" s="110"/>
      <c r="H107" s="118">
        <v>1110.27</v>
      </c>
      <c r="I107" s="114">
        <v>1189.1300000000001</v>
      </c>
      <c r="J107" s="118">
        <v>1121.6099999999999</v>
      </c>
      <c r="K107" s="114">
        <v>1015.79</v>
      </c>
      <c r="L107" s="156">
        <f t="shared" si="2"/>
        <v>0</v>
      </c>
      <c r="M107" s="120"/>
      <c r="N107" s="112"/>
      <c r="O107" s="112"/>
      <c r="P107" s="112"/>
    </row>
    <row r="108" spans="1:16" ht="12" customHeight="1" x14ac:dyDescent="0.3">
      <c r="A108" s="113">
        <v>104</v>
      </c>
      <c r="B108" s="114">
        <v>919.87</v>
      </c>
      <c r="C108" s="118">
        <v>1332.62</v>
      </c>
      <c r="D108" s="118">
        <v>1472.67</v>
      </c>
      <c r="E108" s="114">
        <v>1747.85</v>
      </c>
      <c r="F108" s="114">
        <v>1064.19</v>
      </c>
      <c r="G108" s="110"/>
      <c r="H108" s="118">
        <v>1120.57</v>
      </c>
      <c r="I108" s="114">
        <v>1200.67</v>
      </c>
      <c r="J108" s="118">
        <v>1132.53</v>
      </c>
      <c r="K108" s="114">
        <v>1025.6500000000001</v>
      </c>
      <c r="L108" s="156">
        <f t="shared" si="2"/>
        <v>0</v>
      </c>
      <c r="M108" s="120"/>
      <c r="N108" s="112"/>
      <c r="O108" s="112"/>
      <c r="P108" s="112"/>
    </row>
    <row r="109" spans="1:16" ht="12" customHeight="1" x14ac:dyDescent="0.3">
      <c r="A109" s="113">
        <v>105</v>
      </c>
      <c r="B109" s="114">
        <v>928.44</v>
      </c>
      <c r="C109" s="118">
        <v>1340.61</v>
      </c>
      <c r="D109" s="118">
        <v>1485.53</v>
      </c>
      <c r="E109" s="114">
        <v>1767.85</v>
      </c>
      <c r="F109" s="114">
        <v>1074.74</v>
      </c>
      <c r="G109" s="110"/>
      <c r="H109" s="118">
        <v>1130.8699999999999</v>
      </c>
      <c r="I109" s="114">
        <v>1212.22</v>
      </c>
      <c r="J109" s="118">
        <v>1143.3800000000001</v>
      </c>
      <c r="K109" s="114">
        <v>1035.52</v>
      </c>
      <c r="L109" s="156">
        <f t="shared" si="2"/>
        <v>0</v>
      </c>
      <c r="M109" s="120"/>
      <c r="N109" s="112"/>
      <c r="O109" s="112"/>
      <c r="P109" s="112"/>
    </row>
    <row r="110" spans="1:16" ht="12" customHeight="1" x14ac:dyDescent="0.3">
      <c r="A110" s="113">
        <v>106</v>
      </c>
      <c r="B110" s="114">
        <v>937</v>
      </c>
      <c r="C110" s="118">
        <v>1357.61</v>
      </c>
      <c r="D110" s="118">
        <v>1498.4</v>
      </c>
      <c r="E110" s="114">
        <v>1787.85</v>
      </c>
      <c r="F110" s="114">
        <v>1085.28</v>
      </c>
      <c r="G110" s="110"/>
      <c r="H110" s="118">
        <v>1141.1600000000001</v>
      </c>
      <c r="I110" s="114">
        <v>1223.77</v>
      </c>
      <c r="J110" s="118">
        <v>1154.3</v>
      </c>
      <c r="K110" s="114">
        <v>1045.3800000000001</v>
      </c>
      <c r="L110" s="156">
        <f t="shared" si="2"/>
        <v>0</v>
      </c>
      <c r="M110" s="120"/>
      <c r="N110" s="112"/>
      <c r="O110" s="112"/>
      <c r="P110" s="112"/>
    </row>
    <row r="111" spans="1:16" ht="12" customHeight="1" x14ac:dyDescent="0.3">
      <c r="A111" s="113">
        <v>107</v>
      </c>
      <c r="B111" s="114">
        <v>945.57</v>
      </c>
      <c r="C111" s="118">
        <v>1365.6</v>
      </c>
      <c r="D111" s="118">
        <v>1511.27</v>
      </c>
      <c r="E111" s="114">
        <v>1807.85</v>
      </c>
      <c r="F111" s="114">
        <v>1095.82</v>
      </c>
      <c r="G111" s="110"/>
      <c r="H111" s="118">
        <v>1151.46</v>
      </c>
      <c r="I111" s="114">
        <v>1235.31</v>
      </c>
      <c r="J111" s="118">
        <v>1165.1600000000001</v>
      </c>
      <c r="K111" s="114">
        <v>1055.24</v>
      </c>
      <c r="L111" s="156">
        <f t="shared" si="2"/>
        <v>0</v>
      </c>
      <c r="M111" s="120"/>
      <c r="N111" s="112"/>
      <c r="O111" s="112"/>
      <c r="P111" s="112"/>
    </row>
    <row r="112" spans="1:16" ht="12" customHeight="1" x14ac:dyDescent="0.3">
      <c r="A112" s="113">
        <v>108</v>
      </c>
      <c r="B112" s="114">
        <v>954.14</v>
      </c>
      <c r="C112" s="118">
        <v>1382.6</v>
      </c>
      <c r="D112" s="118">
        <v>1524.13</v>
      </c>
      <c r="E112" s="114">
        <v>1827.85</v>
      </c>
      <c r="F112" s="114">
        <v>1106.3599999999999</v>
      </c>
      <c r="G112" s="110"/>
      <c r="H112" s="118">
        <v>1161.75</v>
      </c>
      <c r="I112" s="114">
        <v>1246.8499999999999</v>
      </c>
      <c r="J112" s="118">
        <v>1176.08</v>
      </c>
      <c r="K112" s="114">
        <v>1065.0999999999999</v>
      </c>
      <c r="L112" s="156">
        <f t="shared" si="2"/>
        <v>0</v>
      </c>
      <c r="M112" s="120"/>
      <c r="N112" s="112"/>
      <c r="O112" s="112"/>
      <c r="P112" s="112"/>
    </row>
    <row r="113" spans="1:13" ht="12" customHeight="1" x14ac:dyDescent="0.3">
      <c r="A113" s="113">
        <v>109</v>
      </c>
      <c r="B113" s="114">
        <v>962.7</v>
      </c>
      <c r="C113" s="118">
        <v>1390.59</v>
      </c>
      <c r="D113" s="118">
        <v>1537</v>
      </c>
      <c r="E113" s="114">
        <v>1847.85</v>
      </c>
      <c r="F113" s="114">
        <v>1116.9000000000001</v>
      </c>
      <c r="G113" s="110"/>
      <c r="H113" s="118">
        <v>1172.05</v>
      </c>
      <c r="I113" s="114">
        <v>1258.4000000000001</v>
      </c>
      <c r="J113" s="118">
        <v>1186.94</v>
      </c>
      <c r="K113" s="114">
        <v>1074.97</v>
      </c>
      <c r="L113" s="156">
        <f t="shared" si="2"/>
        <v>0</v>
      </c>
      <c r="M113" s="84"/>
    </row>
    <row r="114" spans="1:13" ht="12" customHeight="1" x14ac:dyDescent="0.3">
      <c r="A114" s="113">
        <v>110</v>
      </c>
      <c r="B114" s="114">
        <v>971.27</v>
      </c>
      <c r="C114" s="118">
        <v>1407.59</v>
      </c>
      <c r="D114" s="118">
        <v>1549.87</v>
      </c>
      <c r="E114" s="114">
        <v>1867.85</v>
      </c>
      <c r="F114" s="114">
        <v>1127.45</v>
      </c>
      <c r="G114" s="110"/>
      <c r="H114" s="118">
        <v>1182.3499999999999</v>
      </c>
      <c r="I114" s="114">
        <v>1269.95</v>
      </c>
      <c r="J114" s="118">
        <v>1197.8599999999999</v>
      </c>
      <c r="K114" s="114">
        <v>1084.83</v>
      </c>
      <c r="L114" s="156">
        <f t="shared" si="2"/>
        <v>0</v>
      </c>
      <c r="M114" s="84"/>
    </row>
    <row r="115" spans="1:13" ht="12" customHeight="1" x14ac:dyDescent="0.3">
      <c r="A115" s="113">
        <v>111</v>
      </c>
      <c r="B115" s="114">
        <v>979.84</v>
      </c>
      <c r="C115" s="118">
        <v>1415.58</v>
      </c>
      <c r="D115" s="118">
        <v>1562.73</v>
      </c>
      <c r="E115" s="114">
        <v>1887.85</v>
      </c>
      <c r="F115" s="114">
        <v>1137.99</v>
      </c>
      <c r="G115" s="110"/>
      <c r="H115" s="118">
        <v>1192.6400000000001</v>
      </c>
      <c r="I115" s="114">
        <v>1281.49</v>
      </c>
      <c r="J115" s="118">
        <v>1208.7</v>
      </c>
      <c r="K115" s="114">
        <v>1094.69</v>
      </c>
      <c r="L115" s="156">
        <f t="shared" si="2"/>
        <v>0</v>
      </c>
      <c r="M115" s="84"/>
    </row>
    <row r="116" spans="1:13" ht="12" customHeight="1" x14ac:dyDescent="0.3">
      <c r="A116" s="113">
        <v>112</v>
      </c>
      <c r="B116" s="114">
        <v>988.4</v>
      </c>
      <c r="C116" s="118">
        <v>1432.58</v>
      </c>
      <c r="D116" s="118">
        <v>1575.6</v>
      </c>
      <c r="E116" s="114">
        <v>1907.84</v>
      </c>
      <c r="F116" s="114">
        <v>1148.53</v>
      </c>
      <c r="G116" s="110"/>
      <c r="H116" s="118">
        <v>1202.94</v>
      </c>
      <c r="I116" s="114">
        <v>1293.03</v>
      </c>
      <c r="J116" s="118">
        <v>1219.6300000000001</v>
      </c>
      <c r="K116" s="114">
        <v>1104.56</v>
      </c>
      <c r="L116" s="156">
        <f t="shared" si="2"/>
        <v>0</v>
      </c>
      <c r="M116" s="84"/>
    </row>
    <row r="117" spans="1:13" ht="12" customHeight="1" x14ac:dyDescent="0.3">
      <c r="A117" s="113">
        <v>113</v>
      </c>
      <c r="B117" s="114">
        <v>996.97</v>
      </c>
      <c r="C117" s="118">
        <v>1440.57</v>
      </c>
      <c r="D117" s="118">
        <v>1588.47</v>
      </c>
      <c r="E117" s="114">
        <v>1927.84</v>
      </c>
      <c r="F117" s="114">
        <v>1159.07</v>
      </c>
      <c r="G117" s="110"/>
      <c r="H117" s="118">
        <v>1213.24</v>
      </c>
      <c r="I117" s="114">
        <v>1304.58</v>
      </c>
      <c r="J117" s="118">
        <v>1230.48</v>
      </c>
      <c r="K117" s="114">
        <v>1114.4100000000001</v>
      </c>
      <c r="L117" s="156">
        <f t="shared" si="2"/>
        <v>0</v>
      </c>
      <c r="M117" s="84"/>
    </row>
    <row r="118" spans="1:13" ht="12" customHeight="1" x14ac:dyDescent="0.3">
      <c r="A118" s="113">
        <v>114</v>
      </c>
      <c r="B118" s="114">
        <v>1005.54</v>
      </c>
      <c r="C118" s="118">
        <v>1457.57</v>
      </c>
      <c r="D118" s="118">
        <v>1601.33</v>
      </c>
      <c r="E118" s="114">
        <v>1947.84</v>
      </c>
      <c r="F118" s="114">
        <v>1169.6099999999999</v>
      </c>
      <c r="G118" s="110"/>
      <c r="H118" s="118">
        <v>1223.53</v>
      </c>
      <c r="I118" s="114">
        <v>1316.13</v>
      </c>
      <c r="J118" s="118">
        <v>1241.3900000000001</v>
      </c>
      <c r="K118" s="114">
        <v>1124.27</v>
      </c>
      <c r="L118" s="156">
        <f t="shared" si="2"/>
        <v>0</v>
      </c>
      <c r="M118" s="84"/>
    </row>
    <row r="119" spans="1:13" ht="12" customHeight="1" x14ac:dyDescent="0.3">
      <c r="A119" s="113">
        <v>115</v>
      </c>
      <c r="B119" s="114">
        <v>1014.1</v>
      </c>
      <c r="C119" s="118">
        <v>1465.56</v>
      </c>
      <c r="D119" s="118">
        <v>1614.2</v>
      </c>
      <c r="E119" s="114">
        <v>1967.84</v>
      </c>
      <c r="F119" s="114">
        <v>1180.1600000000001</v>
      </c>
      <c r="G119" s="110"/>
      <c r="H119" s="118">
        <v>1233.83</v>
      </c>
      <c r="I119" s="114">
        <v>1327.67</v>
      </c>
      <c r="J119" s="118">
        <v>1252.25</v>
      </c>
      <c r="K119" s="114">
        <v>1134.1400000000001</v>
      </c>
      <c r="L119" s="156">
        <f t="shared" si="2"/>
        <v>0</v>
      </c>
      <c r="M119" s="84"/>
    </row>
    <row r="120" spans="1:13" ht="12" customHeight="1" x14ac:dyDescent="0.3">
      <c r="A120" s="113">
        <v>116</v>
      </c>
      <c r="B120" s="114">
        <v>1022.67</v>
      </c>
      <c r="C120" s="118">
        <v>1482.56</v>
      </c>
      <c r="D120" s="118">
        <v>1627.07</v>
      </c>
      <c r="E120" s="114">
        <v>1987.84</v>
      </c>
      <c r="F120" s="114">
        <v>1190.7</v>
      </c>
      <c r="G120" s="110"/>
      <c r="H120" s="118">
        <v>1244.1300000000001</v>
      </c>
      <c r="I120" s="114">
        <v>1339.21</v>
      </c>
      <c r="J120" s="118">
        <v>1263.1600000000001</v>
      </c>
      <c r="K120" s="114">
        <v>1144</v>
      </c>
      <c r="L120" s="156">
        <f t="shared" si="2"/>
        <v>0</v>
      </c>
      <c r="M120" s="84"/>
    </row>
    <row r="121" spans="1:13" ht="12" customHeight="1" x14ac:dyDescent="0.3">
      <c r="A121" s="113">
        <v>117</v>
      </c>
      <c r="B121" s="114">
        <v>1031.24</v>
      </c>
      <c r="C121" s="118">
        <v>1490.55</v>
      </c>
      <c r="D121" s="118">
        <v>1639.93</v>
      </c>
      <c r="E121" s="114">
        <v>2007.84</v>
      </c>
      <c r="F121" s="114">
        <v>1201.24</v>
      </c>
      <c r="G121" s="110"/>
      <c r="H121" s="118">
        <v>1254.42</v>
      </c>
      <c r="I121" s="114">
        <v>1350.76</v>
      </c>
      <c r="J121" s="118">
        <v>1274.03</v>
      </c>
      <c r="K121" s="114">
        <v>1153.8599999999999</v>
      </c>
      <c r="L121" s="156">
        <f t="shared" si="2"/>
        <v>0</v>
      </c>
      <c r="M121" s="84"/>
    </row>
    <row r="122" spans="1:13" ht="12" customHeight="1" x14ac:dyDescent="0.3">
      <c r="A122" s="113">
        <v>118</v>
      </c>
      <c r="B122" s="114">
        <v>1039.8</v>
      </c>
      <c r="C122" s="118">
        <v>1507.55</v>
      </c>
      <c r="D122" s="118">
        <v>1652.8</v>
      </c>
      <c r="E122" s="114">
        <v>2027.84</v>
      </c>
      <c r="F122" s="114">
        <v>1211.78</v>
      </c>
      <c r="G122" s="110"/>
      <c r="H122" s="118">
        <v>1264.72</v>
      </c>
      <c r="I122" s="114">
        <v>1362.31</v>
      </c>
      <c r="J122" s="118">
        <v>1284.93</v>
      </c>
      <c r="K122" s="114">
        <v>1163.72</v>
      </c>
      <c r="L122" s="156">
        <f t="shared" si="2"/>
        <v>0</v>
      </c>
      <c r="M122" s="84"/>
    </row>
    <row r="123" spans="1:13" ht="12" customHeight="1" x14ac:dyDescent="0.3">
      <c r="A123" s="113">
        <v>119</v>
      </c>
      <c r="B123" s="114">
        <v>1048.3699999999999</v>
      </c>
      <c r="C123" s="118">
        <v>1515.54</v>
      </c>
      <c r="D123" s="118">
        <v>1665.67</v>
      </c>
      <c r="E123" s="114">
        <v>2047.84</v>
      </c>
      <c r="F123" s="114">
        <v>1222.33</v>
      </c>
      <c r="G123" s="110"/>
      <c r="H123" s="118">
        <v>1275.01</v>
      </c>
      <c r="I123" s="114">
        <v>1373.85</v>
      </c>
      <c r="J123" s="118">
        <v>1295.8599999999999</v>
      </c>
      <c r="K123" s="114">
        <v>1173.5899999999999</v>
      </c>
      <c r="L123" s="156">
        <f t="shared" si="2"/>
        <v>0</v>
      </c>
      <c r="M123" s="84"/>
    </row>
    <row r="124" spans="1:13" ht="12" customHeight="1" x14ac:dyDescent="0.3">
      <c r="A124" s="113">
        <v>120</v>
      </c>
      <c r="B124" s="114">
        <v>1056.94</v>
      </c>
      <c r="C124" s="118">
        <v>1532.54</v>
      </c>
      <c r="D124" s="118">
        <v>1678.53</v>
      </c>
      <c r="E124" s="114">
        <v>2067.84</v>
      </c>
      <c r="F124" s="114">
        <v>1232.8699999999999</v>
      </c>
      <c r="G124" s="110"/>
      <c r="H124" s="118">
        <v>1285.31</v>
      </c>
      <c r="I124" s="114">
        <v>1385.39</v>
      </c>
      <c r="J124" s="118">
        <v>1306.71</v>
      </c>
      <c r="K124" s="114">
        <v>1183.45</v>
      </c>
      <c r="L124" s="156">
        <f t="shared" si="2"/>
        <v>0</v>
      </c>
      <c r="M124" s="84"/>
    </row>
    <row r="125" spans="1:13" ht="12" customHeight="1" x14ac:dyDescent="0.3">
      <c r="A125" s="113">
        <v>121</v>
      </c>
      <c r="B125" s="114">
        <v>1065.5</v>
      </c>
      <c r="C125" s="118">
        <v>1540.53</v>
      </c>
      <c r="D125" s="118">
        <v>1691.4</v>
      </c>
      <c r="E125" s="114">
        <v>2087.84</v>
      </c>
      <c r="F125" s="114">
        <v>1243.4100000000001</v>
      </c>
      <c r="G125" s="110"/>
      <c r="H125" s="118">
        <v>1295.6099999999999</v>
      </c>
      <c r="I125" s="114">
        <v>1396.94</v>
      </c>
      <c r="J125" s="118">
        <v>1317.64</v>
      </c>
      <c r="K125" s="114">
        <v>1193.31</v>
      </c>
      <c r="L125" s="156">
        <f t="shared" si="2"/>
        <v>0</v>
      </c>
      <c r="M125" s="84"/>
    </row>
    <row r="126" spans="1:13" ht="12" customHeight="1" x14ac:dyDescent="0.3">
      <c r="A126" s="113">
        <v>122</v>
      </c>
      <c r="B126" s="114">
        <v>1074.07</v>
      </c>
      <c r="C126" s="118">
        <v>1557.53</v>
      </c>
      <c r="D126" s="118">
        <v>1704.27</v>
      </c>
      <c r="E126" s="114">
        <v>2107.84</v>
      </c>
      <c r="F126" s="114">
        <v>1253.95</v>
      </c>
      <c r="G126" s="110"/>
      <c r="H126" s="118">
        <v>1305.9000000000001</v>
      </c>
      <c r="I126" s="114">
        <v>1408.49</v>
      </c>
      <c r="J126" s="118">
        <v>1328.48</v>
      </c>
      <c r="K126" s="114">
        <v>1203.18</v>
      </c>
      <c r="L126" s="156">
        <f t="shared" si="2"/>
        <v>0</v>
      </c>
      <c r="M126" s="84"/>
    </row>
    <row r="127" spans="1:13" ht="12" customHeight="1" x14ac:dyDescent="0.3">
      <c r="A127" s="113">
        <v>123</v>
      </c>
      <c r="B127" s="114">
        <v>1082.6400000000001</v>
      </c>
      <c r="C127" s="118">
        <v>1565.52</v>
      </c>
      <c r="D127" s="118">
        <v>1717.13</v>
      </c>
      <c r="E127" s="114">
        <v>2127.84</v>
      </c>
      <c r="F127" s="114">
        <v>1264.49</v>
      </c>
      <c r="G127" s="110"/>
      <c r="H127" s="118">
        <v>1316.2</v>
      </c>
      <c r="I127" s="114">
        <v>1420.02</v>
      </c>
      <c r="J127" s="118">
        <v>1339.4</v>
      </c>
      <c r="K127" s="114">
        <v>1213.04</v>
      </c>
      <c r="L127" s="156">
        <f t="shared" si="2"/>
        <v>0</v>
      </c>
      <c r="M127" s="84"/>
    </row>
    <row r="128" spans="1:13" ht="12" customHeight="1" x14ac:dyDescent="0.3">
      <c r="A128" s="113">
        <v>124</v>
      </c>
      <c r="B128" s="114">
        <v>1091.2</v>
      </c>
      <c r="C128" s="118">
        <v>1582.52</v>
      </c>
      <c r="D128" s="118">
        <v>1730</v>
      </c>
      <c r="E128" s="114">
        <v>2147.84</v>
      </c>
      <c r="F128" s="114">
        <v>1275.04</v>
      </c>
      <c r="G128" s="110"/>
      <c r="H128" s="118">
        <v>1326.5</v>
      </c>
      <c r="I128" s="114">
        <v>1431.57</v>
      </c>
      <c r="J128" s="118">
        <v>1350.26</v>
      </c>
      <c r="K128" s="114">
        <v>1222.8900000000001</v>
      </c>
      <c r="L128" s="156">
        <f t="shared" si="2"/>
        <v>0</v>
      </c>
      <c r="M128" s="84"/>
    </row>
    <row r="129" spans="1:13" ht="12" customHeight="1" x14ac:dyDescent="0.3">
      <c r="A129" s="113">
        <v>125</v>
      </c>
      <c r="B129" s="114">
        <v>1099.77</v>
      </c>
      <c r="C129" s="118">
        <v>1590.51</v>
      </c>
      <c r="D129" s="118">
        <v>1742.87</v>
      </c>
      <c r="E129" s="114">
        <v>2167.83</v>
      </c>
      <c r="F129" s="114">
        <v>1285.58</v>
      </c>
      <c r="G129" s="110"/>
      <c r="H129" s="118">
        <v>1336.79</v>
      </c>
      <c r="I129" s="114">
        <v>1443.12</v>
      </c>
      <c r="J129" s="118">
        <v>1361.18</v>
      </c>
      <c r="K129" s="114">
        <v>1232.76</v>
      </c>
      <c r="L129" s="156">
        <f t="shared" si="2"/>
        <v>0</v>
      </c>
      <c r="M129" s="84"/>
    </row>
    <row r="130" spans="1:13" ht="12" customHeight="1" x14ac:dyDescent="0.3">
      <c r="A130" s="113">
        <v>126</v>
      </c>
      <c r="B130" s="114">
        <v>1108.3399999999999</v>
      </c>
      <c r="C130" s="118">
        <v>1607.51</v>
      </c>
      <c r="D130" s="118">
        <v>1755.73</v>
      </c>
      <c r="E130" s="114">
        <v>2187.83</v>
      </c>
      <c r="F130" s="114">
        <v>1296.1199999999999</v>
      </c>
      <c r="G130" s="110"/>
      <c r="H130" s="118">
        <v>1347.09</v>
      </c>
      <c r="I130" s="114">
        <v>1454.67</v>
      </c>
      <c r="J130" s="118">
        <v>1372.04</v>
      </c>
      <c r="K130" s="114">
        <v>1242.6199999999999</v>
      </c>
      <c r="L130" s="156">
        <f t="shared" si="2"/>
        <v>0</v>
      </c>
      <c r="M130" s="84"/>
    </row>
    <row r="131" spans="1:13" ht="12" customHeight="1" x14ac:dyDescent="0.3">
      <c r="A131" s="113">
        <v>127</v>
      </c>
      <c r="B131" s="114">
        <v>1116.9000000000001</v>
      </c>
      <c r="C131" s="118">
        <v>1615.5</v>
      </c>
      <c r="D131" s="118">
        <v>1768.6</v>
      </c>
      <c r="E131" s="114">
        <v>2207.83</v>
      </c>
      <c r="F131" s="114">
        <v>1306.6600000000001</v>
      </c>
      <c r="G131" s="110"/>
      <c r="H131" s="118">
        <v>1357.39</v>
      </c>
      <c r="I131" s="114">
        <v>1466.2</v>
      </c>
      <c r="J131" s="118">
        <v>1382.96</v>
      </c>
      <c r="K131" s="114">
        <v>1252.48</v>
      </c>
      <c r="L131" s="156">
        <f t="shared" si="2"/>
        <v>0</v>
      </c>
      <c r="M131" s="84"/>
    </row>
    <row r="132" spans="1:13" ht="12" customHeight="1" x14ac:dyDescent="0.3">
      <c r="A132" s="113">
        <v>128</v>
      </c>
      <c r="B132" s="114">
        <v>1125.47</v>
      </c>
      <c r="C132" s="118">
        <v>1632.5</v>
      </c>
      <c r="D132" s="118">
        <v>1781.47</v>
      </c>
      <c r="E132" s="114">
        <v>2227.83</v>
      </c>
      <c r="F132" s="114">
        <v>1317.2</v>
      </c>
      <c r="G132" s="110"/>
      <c r="H132" s="118">
        <v>1367.68</v>
      </c>
      <c r="I132" s="114">
        <v>1477.75</v>
      </c>
      <c r="J132" s="118">
        <v>1393.8</v>
      </c>
      <c r="K132" s="114">
        <v>1262.3399999999999</v>
      </c>
      <c r="L132" s="156">
        <f t="shared" si="2"/>
        <v>0</v>
      </c>
      <c r="M132" s="84"/>
    </row>
    <row r="133" spans="1:13" ht="12" customHeight="1" x14ac:dyDescent="0.3">
      <c r="A133" s="113">
        <v>129</v>
      </c>
      <c r="B133" s="114">
        <v>1134.04</v>
      </c>
      <c r="C133" s="118">
        <v>1640.49</v>
      </c>
      <c r="D133" s="118">
        <v>1794.33</v>
      </c>
      <c r="E133" s="114">
        <v>2247.83</v>
      </c>
      <c r="F133" s="114">
        <v>1327.75</v>
      </c>
      <c r="G133" s="110"/>
      <c r="H133" s="118">
        <v>1377.98</v>
      </c>
      <c r="I133" s="114">
        <v>1489.3</v>
      </c>
      <c r="J133" s="118">
        <v>1404.73</v>
      </c>
      <c r="K133" s="114">
        <v>1272.21</v>
      </c>
      <c r="L133" s="156">
        <f t="shared" ref="L133:L196" si="3">G133*1.2</f>
        <v>0</v>
      </c>
      <c r="M133" s="84"/>
    </row>
    <row r="134" spans="1:13" ht="12" customHeight="1" x14ac:dyDescent="0.3">
      <c r="A134" s="113">
        <v>130</v>
      </c>
      <c r="B134" s="114">
        <v>1142.5999999999999</v>
      </c>
      <c r="C134" s="118">
        <v>1657.49</v>
      </c>
      <c r="D134" s="118">
        <v>1807.2</v>
      </c>
      <c r="E134" s="114">
        <v>2267.83</v>
      </c>
      <c r="F134" s="114">
        <v>1338.29</v>
      </c>
      <c r="G134" s="110"/>
      <c r="H134" s="118">
        <v>1388.28</v>
      </c>
      <c r="I134" s="114">
        <v>1500.85</v>
      </c>
      <c r="J134" s="118">
        <v>1415.58</v>
      </c>
      <c r="K134" s="114">
        <v>1282.07</v>
      </c>
      <c r="L134" s="156">
        <f t="shared" si="3"/>
        <v>0</v>
      </c>
      <c r="M134" s="84"/>
    </row>
    <row r="135" spans="1:13" ht="12" customHeight="1" x14ac:dyDescent="0.3">
      <c r="A135" s="113">
        <v>131</v>
      </c>
      <c r="B135" s="114">
        <v>1151.17</v>
      </c>
      <c r="C135" s="118">
        <v>1665.48</v>
      </c>
      <c r="D135" s="118">
        <v>1820.07</v>
      </c>
      <c r="E135" s="114">
        <v>2287.83</v>
      </c>
      <c r="F135" s="114">
        <v>1348.83</v>
      </c>
      <c r="G135" s="110"/>
      <c r="H135" s="118">
        <v>1398.57</v>
      </c>
      <c r="I135" s="114">
        <v>1512.38</v>
      </c>
      <c r="J135" s="118">
        <v>1426.51</v>
      </c>
      <c r="K135" s="114">
        <v>1291.93</v>
      </c>
      <c r="L135" s="156">
        <f t="shared" si="3"/>
        <v>0</v>
      </c>
      <c r="M135" s="84"/>
    </row>
    <row r="136" spans="1:13" ht="12" customHeight="1" x14ac:dyDescent="0.3">
      <c r="A136" s="115">
        <v>132</v>
      </c>
      <c r="B136" s="118">
        <v>1159.74</v>
      </c>
      <c r="C136" s="117">
        <v>1682.48</v>
      </c>
      <c r="D136" s="117">
        <v>1832.93</v>
      </c>
      <c r="E136" s="116">
        <v>2307.83</v>
      </c>
      <c r="F136" s="117">
        <v>1359.37</v>
      </c>
      <c r="G136" s="111"/>
      <c r="H136" s="117">
        <v>1408.87</v>
      </c>
      <c r="I136" s="116">
        <v>1523.93</v>
      </c>
      <c r="J136" s="117">
        <v>1437.36</v>
      </c>
      <c r="K136" s="116">
        <v>1301.8</v>
      </c>
      <c r="L136" s="156">
        <f t="shared" si="3"/>
        <v>0</v>
      </c>
      <c r="M136" s="84"/>
    </row>
    <row r="137" spans="1:13" ht="12" customHeight="1" x14ac:dyDescent="0.3">
      <c r="A137" s="113">
        <v>133</v>
      </c>
      <c r="B137" s="118">
        <v>1168.3</v>
      </c>
      <c r="C137" s="118">
        <v>1690.47</v>
      </c>
      <c r="D137" s="118">
        <v>1845.8</v>
      </c>
      <c r="E137" s="114">
        <v>2327.83</v>
      </c>
      <c r="F137" s="118">
        <v>1369.91</v>
      </c>
      <c r="G137" s="110"/>
      <c r="H137" s="118">
        <v>1419.16</v>
      </c>
      <c r="I137" s="114">
        <v>1535.48</v>
      </c>
      <c r="J137" s="118">
        <v>1448.28</v>
      </c>
      <c r="K137" s="114">
        <v>1311.66</v>
      </c>
      <c r="L137" s="156">
        <f t="shared" si="3"/>
        <v>0</v>
      </c>
      <c r="M137" s="84"/>
    </row>
    <row r="138" spans="1:13" ht="12" customHeight="1" x14ac:dyDescent="0.3">
      <c r="A138" s="113">
        <v>134</v>
      </c>
      <c r="B138" s="118">
        <v>1176.8699999999999</v>
      </c>
      <c r="C138" s="118">
        <v>1707.47</v>
      </c>
      <c r="D138" s="118">
        <v>1858.67</v>
      </c>
      <c r="E138" s="114">
        <v>2347.83</v>
      </c>
      <c r="F138" s="118">
        <v>1380.46</v>
      </c>
      <c r="G138" s="110"/>
      <c r="H138" s="118">
        <v>1429.46</v>
      </c>
      <c r="I138" s="114">
        <v>1547.03</v>
      </c>
      <c r="J138" s="118">
        <v>1459.19</v>
      </c>
      <c r="K138" s="114">
        <v>1321.51</v>
      </c>
      <c r="L138" s="156">
        <f t="shared" si="3"/>
        <v>0</v>
      </c>
      <c r="M138" s="84"/>
    </row>
    <row r="139" spans="1:13" ht="12" customHeight="1" x14ac:dyDescent="0.3">
      <c r="A139" s="113">
        <v>135</v>
      </c>
      <c r="B139" s="118">
        <v>1185.44</v>
      </c>
      <c r="C139" s="118">
        <v>1715.46</v>
      </c>
      <c r="D139" s="118">
        <v>1871.53</v>
      </c>
      <c r="E139" s="114">
        <v>2367.83</v>
      </c>
      <c r="F139" s="118">
        <v>1391</v>
      </c>
      <c r="G139" s="110"/>
      <c r="H139" s="118">
        <v>1439.76</v>
      </c>
      <c r="I139" s="114">
        <v>1558.56</v>
      </c>
      <c r="J139" s="118">
        <v>1470.05</v>
      </c>
      <c r="K139" s="114">
        <v>1331.38</v>
      </c>
      <c r="L139" s="156">
        <f t="shared" si="3"/>
        <v>0</v>
      </c>
      <c r="M139" s="84"/>
    </row>
    <row r="140" spans="1:13" ht="12" customHeight="1" x14ac:dyDescent="0.3">
      <c r="A140" s="113">
        <v>136</v>
      </c>
      <c r="B140" s="118">
        <v>1194</v>
      </c>
      <c r="C140" s="118">
        <v>1732.46</v>
      </c>
      <c r="D140" s="118">
        <v>1884.4</v>
      </c>
      <c r="E140" s="114">
        <v>2387.83</v>
      </c>
      <c r="F140" s="118">
        <v>1401.54</v>
      </c>
      <c r="G140" s="110"/>
      <c r="H140" s="118">
        <v>1450.05</v>
      </c>
      <c r="I140" s="114">
        <v>1570.11</v>
      </c>
      <c r="J140" s="118">
        <v>1480.96</v>
      </c>
      <c r="K140" s="114">
        <v>1341.24</v>
      </c>
      <c r="L140" s="156">
        <f t="shared" si="3"/>
        <v>0</v>
      </c>
      <c r="M140" s="84"/>
    </row>
    <row r="141" spans="1:13" ht="12" customHeight="1" x14ac:dyDescent="0.3">
      <c r="A141" s="113">
        <v>137</v>
      </c>
      <c r="B141" s="118">
        <v>1202.57</v>
      </c>
      <c r="C141" s="118">
        <v>1740.45</v>
      </c>
      <c r="D141" s="118">
        <v>1897.27</v>
      </c>
      <c r="E141" s="114">
        <v>2407.8200000000002</v>
      </c>
      <c r="F141" s="118">
        <v>1412.08</v>
      </c>
      <c r="G141" s="110"/>
      <c r="H141" s="118">
        <v>1460.35</v>
      </c>
      <c r="I141" s="114">
        <v>1581.66</v>
      </c>
      <c r="J141" s="118">
        <v>1491.83</v>
      </c>
      <c r="K141" s="114">
        <v>1351.1</v>
      </c>
      <c r="L141" s="156">
        <f t="shared" si="3"/>
        <v>0</v>
      </c>
      <c r="M141" s="84"/>
    </row>
    <row r="142" spans="1:13" ht="12" customHeight="1" x14ac:dyDescent="0.3">
      <c r="A142" s="113">
        <v>138</v>
      </c>
      <c r="B142" s="118">
        <v>1211.1400000000001</v>
      </c>
      <c r="C142" s="118">
        <v>1757.45</v>
      </c>
      <c r="D142" s="118">
        <v>1910.13</v>
      </c>
      <c r="E142" s="114">
        <v>2427.8200000000002</v>
      </c>
      <c r="F142" s="118">
        <v>1422.62</v>
      </c>
      <c r="G142" s="110"/>
      <c r="H142" s="118">
        <v>1470.65</v>
      </c>
      <c r="I142" s="114">
        <v>1593.21</v>
      </c>
      <c r="J142" s="118">
        <v>1502.74</v>
      </c>
      <c r="K142" s="114">
        <v>1360.96</v>
      </c>
      <c r="L142" s="156">
        <f t="shared" si="3"/>
        <v>0</v>
      </c>
      <c r="M142" s="84"/>
    </row>
    <row r="143" spans="1:13" ht="12" customHeight="1" x14ac:dyDescent="0.3">
      <c r="A143" s="113">
        <v>139</v>
      </c>
      <c r="B143" s="118">
        <v>1219.7</v>
      </c>
      <c r="C143" s="118">
        <v>1765.44</v>
      </c>
      <c r="D143" s="118">
        <v>1923</v>
      </c>
      <c r="E143" s="114">
        <v>2447.8200000000002</v>
      </c>
      <c r="F143" s="118">
        <v>1433.17</v>
      </c>
      <c r="G143" s="110"/>
      <c r="H143" s="118">
        <v>1480.94</v>
      </c>
      <c r="I143" s="114">
        <v>1604.74</v>
      </c>
      <c r="J143" s="118">
        <v>1513.6</v>
      </c>
      <c r="K143" s="114">
        <v>1370.83</v>
      </c>
      <c r="L143" s="156">
        <f t="shared" si="3"/>
        <v>0</v>
      </c>
      <c r="M143" s="84"/>
    </row>
    <row r="144" spans="1:13" ht="12" customHeight="1" x14ac:dyDescent="0.3">
      <c r="A144" s="113">
        <v>140</v>
      </c>
      <c r="B144" s="118">
        <v>1228.27</v>
      </c>
      <c r="C144" s="118">
        <v>1782.44</v>
      </c>
      <c r="D144" s="118">
        <v>1935.87</v>
      </c>
      <c r="E144" s="114">
        <v>2467.8200000000002</v>
      </c>
      <c r="F144" s="118">
        <v>1443.71</v>
      </c>
      <c r="G144" s="110"/>
      <c r="H144" s="118">
        <v>1491.24</v>
      </c>
      <c r="I144" s="114">
        <v>1616.29</v>
      </c>
      <c r="J144" s="118">
        <v>1524.5</v>
      </c>
      <c r="K144" s="114">
        <v>1380.69</v>
      </c>
      <c r="L144" s="156">
        <f t="shared" si="3"/>
        <v>0</v>
      </c>
      <c r="M144" s="84"/>
    </row>
    <row r="145" spans="1:13" ht="12" customHeight="1" x14ac:dyDescent="0.3">
      <c r="A145" s="113">
        <v>141</v>
      </c>
      <c r="B145" s="118">
        <v>1236.8399999999999</v>
      </c>
      <c r="C145" s="118">
        <v>1790.43</v>
      </c>
      <c r="D145" s="118">
        <v>1948.73</v>
      </c>
      <c r="E145" s="114">
        <v>2487.8200000000002</v>
      </c>
      <c r="F145" s="118">
        <v>1454.25</v>
      </c>
      <c r="G145" s="110"/>
      <c r="H145" s="118">
        <v>1501.54</v>
      </c>
      <c r="I145" s="114">
        <v>1627.84</v>
      </c>
      <c r="J145" s="118">
        <v>1535.38</v>
      </c>
      <c r="K145" s="114">
        <v>1390.55</v>
      </c>
      <c r="L145" s="156">
        <f t="shared" si="3"/>
        <v>0</v>
      </c>
      <c r="M145" s="84"/>
    </row>
    <row r="146" spans="1:13" ht="12" customHeight="1" x14ac:dyDescent="0.3">
      <c r="A146" s="113">
        <v>142</v>
      </c>
      <c r="B146" s="118">
        <v>1245.4100000000001</v>
      </c>
      <c r="C146" s="118">
        <v>1807.43</v>
      </c>
      <c r="D146" s="118">
        <v>1961.6</v>
      </c>
      <c r="E146" s="114">
        <v>2507.8200000000002</v>
      </c>
      <c r="F146" s="118">
        <v>1464.79</v>
      </c>
      <c r="G146" s="110"/>
      <c r="H146" s="118">
        <v>1511.83</v>
      </c>
      <c r="I146" s="114">
        <v>1639.39</v>
      </c>
      <c r="J146" s="118">
        <v>1546.28</v>
      </c>
      <c r="K146" s="114">
        <v>1400.42</v>
      </c>
      <c r="L146" s="156">
        <f t="shared" si="3"/>
        <v>0</v>
      </c>
      <c r="M146" s="84"/>
    </row>
    <row r="147" spans="1:13" ht="12" customHeight="1" x14ac:dyDescent="0.3">
      <c r="A147" s="113">
        <v>143</v>
      </c>
      <c r="B147" s="118">
        <v>1253.97</v>
      </c>
      <c r="C147" s="118">
        <v>1815.42</v>
      </c>
      <c r="D147" s="118">
        <v>1974.47</v>
      </c>
      <c r="E147" s="114">
        <v>2527.8200000000002</v>
      </c>
      <c r="F147" s="118">
        <v>1475.33</v>
      </c>
      <c r="G147" s="110"/>
      <c r="H147" s="118">
        <v>1522.13</v>
      </c>
      <c r="I147" s="114">
        <v>1650.92</v>
      </c>
      <c r="J147" s="118">
        <v>1557.16</v>
      </c>
      <c r="K147" s="114">
        <v>1410.28</v>
      </c>
      <c r="L147" s="156">
        <f t="shared" si="3"/>
        <v>0</v>
      </c>
      <c r="M147" s="84"/>
    </row>
    <row r="148" spans="1:13" ht="12" customHeight="1" x14ac:dyDescent="0.3">
      <c r="A148" s="113">
        <v>144</v>
      </c>
      <c r="B148" s="118">
        <v>1262.54</v>
      </c>
      <c r="C148" s="118">
        <v>1832.42</v>
      </c>
      <c r="D148" s="118">
        <v>1987.33</v>
      </c>
      <c r="E148" s="114">
        <v>2547.8200000000002</v>
      </c>
      <c r="F148" s="118">
        <v>1485.88</v>
      </c>
      <c r="G148" s="110"/>
      <c r="H148" s="118">
        <v>1532.43</v>
      </c>
      <c r="I148" s="114">
        <v>1662.47</v>
      </c>
      <c r="J148" s="118">
        <v>1568.06</v>
      </c>
      <c r="K148" s="114">
        <v>1420.14</v>
      </c>
      <c r="L148" s="156">
        <f t="shared" si="3"/>
        <v>0</v>
      </c>
      <c r="M148" s="84"/>
    </row>
    <row r="149" spans="1:13" ht="12" customHeight="1" x14ac:dyDescent="0.3">
      <c r="A149" s="113">
        <v>145</v>
      </c>
      <c r="B149" s="118">
        <v>1271.1099999999999</v>
      </c>
      <c r="C149" s="118">
        <v>1840.41</v>
      </c>
      <c r="D149" s="118">
        <v>2000.2</v>
      </c>
      <c r="E149" s="114">
        <v>2567.8200000000002</v>
      </c>
      <c r="F149" s="118">
        <v>1496.42</v>
      </c>
      <c r="G149" s="110"/>
      <c r="H149" s="118">
        <v>1542.72</v>
      </c>
      <c r="I149" s="114">
        <v>1674.02</v>
      </c>
      <c r="J149" s="118">
        <v>1578.95</v>
      </c>
      <c r="K149" s="114">
        <v>1430</v>
      </c>
      <c r="L149" s="156">
        <f t="shared" si="3"/>
        <v>0</v>
      </c>
      <c r="M149" s="84"/>
    </row>
    <row r="150" spans="1:13" ht="12" customHeight="1" x14ac:dyDescent="0.3">
      <c r="A150" s="113">
        <v>146</v>
      </c>
      <c r="B150" s="118">
        <v>1279.67</v>
      </c>
      <c r="C150" s="118">
        <v>1857.41</v>
      </c>
      <c r="D150" s="118">
        <v>2013.07</v>
      </c>
      <c r="E150" s="114">
        <v>2587.8200000000002</v>
      </c>
      <c r="F150" s="118">
        <v>1506.96</v>
      </c>
      <c r="G150" s="110"/>
      <c r="H150" s="118">
        <v>1553.02</v>
      </c>
      <c r="I150" s="114">
        <v>1685.57</v>
      </c>
      <c r="J150" s="118">
        <v>1589.83</v>
      </c>
      <c r="K150" s="114">
        <v>1439.86</v>
      </c>
      <c r="L150" s="156">
        <f t="shared" si="3"/>
        <v>0</v>
      </c>
      <c r="M150" s="84"/>
    </row>
    <row r="151" spans="1:13" ht="12" customHeight="1" x14ac:dyDescent="0.3">
      <c r="A151" s="113">
        <v>147</v>
      </c>
      <c r="B151" s="118">
        <v>1288.24</v>
      </c>
      <c r="C151" s="118">
        <v>1865.4</v>
      </c>
      <c r="D151" s="118">
        <v>2025.93</v>
      </c>
      <c r="E151" s="114">
        <v>2607.8200000000002</v>
      </c>
      <c r="F151" s="118">
        <v>1517.5</v>
      </c>
      <c r="G151" s="110"/>
      <c r="H151" s="118">
        <v>1563.31</v>
      </c>
      <c r="I151" s="114">
        <v>1697.1</v>
      </c>
      <c r="J151" s="118">
        <v>1600.72</v>
      </c>
      <c r="K151" s="114">
        <v>1449.72</v>
      </c>
      <c r="L151" s="156">
        <f t="shared" si="3"/>
        <v>0</v>
      </c>
      <c r="M151" s="84"/>
    </row>
    <row r="152" spans="1:13" ht="12" customHeight="1" x14ac:dyDescent="0.3">
      <c r="A152" s="113">
        <v>148</v>
      </c>
      <c r="B152" s="118">
        <v>1296.81</v>
      </c>
      <c r="C152" s="118">
        <v>1882.4</v>
      </c>
      <c r="D152" s="118">
        <v>2038.8</v>
      </c>
      <c r="E152" s="114">
        <v>2627.82</v>
      </c>
      <c r="F152" s="118">
        <v>1528.04</v>
      </c>
      <c r="G152" s="110"/>
      <c r="H152" s="118">
        <v>1573.61</v>
      </c>
      <c r="I152" s="114">
        <v>1708.65</v>
      </c>
      <c r="J152" s="118">
        <v>1611.61</v>
      </c>
      <c r="K152" s="114">
        <v>1459.58</v>
      </c>
      <c r="L152" s="156">
        <f t="shared" si="3"/>
        <v>0</v>
      </c>
      <c r="M152" s="84"/>
    </row>
    <row r="153" spans="1:13" ht="12" customHeight="1" x14ac:dyDescent="0.3">
      <c r="A153" s="113">
        <v>149</v>
      </c>
      <c r="B153" s="118">
        <v>1305.3699999999999</v>
      </c>
      <c r="C153" s="118">
        <v>1890.39</v>
      </c>
      <c r="D153" s="118">
        <v>2051.67</v>
      </c>
      <c r="E153" s="114">
        <v>2647.81</v>
      </c>
      <c r="F153" s="118">
        <v>1538.59</v>
      </c>
      <c r="G153" s="110"/>
      <c r="H153" s="118">
        <v>1583.91</v>
      </c>
      <c r="I153" s="114">
        <v>1720.2</v>
      </c>
      <c r="J153" s="118">
        <v>1622.55</v>
      </c>
      <c r="K153" s="114">
        <v>1469.45</v>
      </c>
      <c r="L153" s="156">
        <f t="shared" si="3"/>
        <v>0</v>
      </c>
      <c r="M153" s="84"/>
    </row>
    <row r="154" spans="1:13" ht="12" customHeight="1" x14ac:dyDescent="0.3">
      <c r="A154" s="113">
        <v>150</v>
      </c>
      <c r="B154" s="118">
        <v>1313.94</v>
      </c>
      <c r="C154" s="118">
        <v>1907.39</v>
      </c>
      <c r="D154" s="118">
        <v>2064.5300000000002</v>
      </c>
      <c r="E154" s="114">
        <v>2667.81</v>
      </c>
      <c r="F154" s="118">
        <v>1549.13</v>
      </c>
      <c r="G154" s="110"/>
      <c r="H154" s="118">
        <v>1594.2</v>
      </c>
      <c r="I154" s="114">
        <v>1731.75</v>
      </c>
      <c r="J154" s="118">
        <v>1633.39</v>
      </c>
      <c r="K154" s="114">
        <v>1479.31</v>
      </c>
      <c r="L154" s="156">
        <f t="shared" si="3"/>
        <v>0</v>
      </c>
      <c r="M154" s="84"/>
    </row>
    <row r="155" spans="1:13" ht="12" customHeight="1" x14ac:dyDescent="0.3">
      <c r="A155" s="113">
        <v>151</v>
      </c>
      <c r="B155" s="118">
        <v>1322.51</v>
      </c>
      <c r="C155" s="118">
        <v>1915.38</v>
      </c>
      <c r="D155" s="118">
        <v>2077.4</v>
      </c>
      <c r="E155" s="114">
        <v>2687.81</v>
      </c>
      <c r="F155" s="118">
        <v>1559.67</v>
      </c>
      <c r="G155" s="110"/>
      <c r="H155" s="118">
        <v>1604.5</v>
      </c>
      <c r="I155" s="114">
        <v>1743.28</v>
      </c>
      <c r="J155" s="118">
        <v>1644.31</v>
      </c>
      <c r="K155" s="114">
        <v>1489.17</v>
      </c>
      <c r="L155" s="156">
        <f t="shared" si="3"/>
        <v>0</v>
      </c>
      <c r="M155" s="84"/>
    </row>
    <row r="156" spans="1:13" ht="12" customHeight="1" x14ac:dyDescent="0.3">
      <c r="A156" s="113">
        <v>152</v>
      </c>
      <c r="B156" s="118">
        <v>1331.07</v>
      </c>
      <c r="C156" s="118">
        <v>1932.38</v>
      </c>
      <c r="D156" s="118">
        <v>2090.27</v>
      </c>
      <c r="E156" s="114">
        <v>2707.81</v>
      </c>
      <c r="F156" s="118">
        <v>1570.21</v>
      </c>
      <c r="G156" s="110"/>
      <c r="H156" s="118">
        <v>1614.8</v>
      </c>
      <c r="I156" s="114">
        <v>1754.83</v>
      </c>
      <c r="J156" s="118">
        <v>1655.24</v>
      </c>
      <c r="K156" s="114">
        <v>1499.04</v>
      </c>
      <c r="L156" s="156">
        <f t="shared" si="3"/>
        <v>0</v>
      </c>
      <c r="M156" s="84"/>
    </row>
    <row r="157" spans="1:13" ht="12" customHeight="1" x14ac:dyDescent="0.3">
      <c r="A157" s="113">
        <v>153</v>
      </c>
      <c r="B157" s="118">
        <v>1339.64</v>
      </c>
      <c r="C157" s="118">
        <v>1940.37</v>
      </c>
      <c r="D157" s="118">
        <v>2103.13</v>
      </c>
      <c r="E157" s="114">
        <v>2727.81</v>
      </c>
      <c r="F157" s="118">
        <v>1580.75</v>
      </c>
      <c r="G157" s="110"/>
      <c r="H157" s="118">
        <v>1625.09</v>
      </c>
      <c r="I157" s="114">
        <v>1766.38</v>
      </c>
      <c r="J157" s="118">
        <v>1666.16</v>
      </c>
      <c r="K157" s="114">
        <v>1508.9</v>
      </c>
      <c r="L157" s="156">
        <f t="shared" si="3"/>
        <v>0</v>
      </c>
      <c r="M157" s="84"/>
    </row>
    <row r="158" spans="1:13" ht="12" customHeight="1" x14ac:dyDescent="0.3">
      <c r="A158" s="113">
        <v>154</v>
      </c>
      <c r="B158" s="118">
        <v>1348.21</v>
      </c>
      <c r="C158" s="118">
        <v>1957.37</v>
      </c>
      <c r="D158" s="118">
        <v>2116</v>
      </c>
      <c r="E158" s="114">
        <v>2747.81</v>
      </c>
      <c r="F158" s="118">
        <v>1591.3</v>
      </c>
      <c r="G158" s="110"/>
      <c r="H158" s="118">
        <v>1635.39</v>
      </c>
      <c r="I158" s="114">
        <v>1777.93</v>
      </c>
      <c r="J158" s="118">
        <v>1677.08</v>
      </c>
      <c r="K158" s="114">
        <v>1518.76</v>
      </c>
      <c r="L158" s="156">
        <f t="shared" si="3"/>
        <v>0</v>
      </c>
      <c r="M158" s="84"/>
    </row>
    <row r="159" spans="1:13" ht="12" customHeight="1" x14ac:dyDescent="0.3">
      <c r="A159" s="113">
        <v>155</v>
      </c>
      <c r="B159" s="118">
        <v>1356.77</v>
      </c>
      <c r="C159" s="118">
        <v>1965.36</v>
      </c>
      <c r="D159" s="118">
        <v>2128.87</v>
      </c>
      <c r="E159" s="114">
        <v>2767.81</v>
      </c>
      <c r="F159" s="118">
        <v>1601.84</v>
      </c>
      <c r="G159" s="110"/>
      <c r="H159" s="118">
        <v>1645.69</v>
      </c>
      <c r="I159" s="114">
        <v>1789.46</v>
      </c>
      <c r="J159" s="118">
        <v>1688.01</v>
      </c>
      <c r="K159" s="114">
        <v>1528.63</v>
      </c>
      <c r="L159" s="156">
        <f t="shared" si="3"/>
        <v>0</v>
      </c>
      <c r="M159" s="84"/>
    </row>
    <row r="160" spans="1:13" ht="12" customHeight="1" x14ac:dyDescent="0.3">
      <c r="A160" s="113">
        <v>156</v>
      </c>
      <c r="B160" s="118">
        <v>1365.34</v>
      </c>
      <c r="C160" s="118">
        <v>1982.36</v>
      </c>
      <c r="D160" s="118">
        <v>2141.73</v>
      </c>
      <c r="E160" s="114">
        <v>2787.81</v>
      </c>
      <c r="F160" s="118">
        <v>1612.38</v>
      </c>
      <c r="G160" s="110"/>
      <c r="H160" s="118">
        <v>1655.98</v>
      </c>
      <c r="I160" s="114">
        <v>1801.01</v>
      </c>
      <c r="J160" s="118">
        <v>1698.93</v>
      </c>
      <c r="K160" s="114">
        <v>1538.48</v>
      </c>
      <c r="L160" s="156">
        <f t="shared" si="3"/>
        <v>0</v>
      </c>
      <c r="M160" s="84"/>
    </row>
    <row r="161" spans="1:13" ht="12" customHeight="1" x14ac:dyDescent="0.3">
      <c r="A161" s="113">
        <v>157</v>
      </c>
      <c r="B161" s="118">
        <v>1373.91</v>
      </c>
      <c r="C161" s="118">
        <v>1990.35</v>
      </c>
      <c r="D161" s="118">
        <v>2154.6</v>
      </c>
      <c r="E161" s="114">
        <v>2807.81</v>
      </c>
      <c r="F161" s="118">
        <v>1622.92</v>
      </c>
      <c r="G161" s="110"/>
      <c r="H161" s="118">
        <v>1666.28</v>
      </c>
      <c r="I161" s="114">
        <v>1812.56</v>
      </c>
      <c r="J161" s="118">
        <v>1709.86</v>
      </c>
      <c r="K161" s="114">
        <v>1548.34</v>
      </c>
      <c r="L161" s="156">
        <f t="shared" si="3"/>
        <v>0</v>
      </c>
      <c r="M161" s="84"/>
    </row>
    <row r="162" spans="1:13" ht="12" customHeight="1" x14ac:dyDescent="0.3">
      <c r="A162" s="113">
        <v>158</v>
      </c>
      <c r="B162" s="118">
        <v>1382.47</v>
      </c>
      <c r="C162" s="118">
        <v>2007.35</v>
      </c>
      <c r="D162" s="118">
        <v>2167.4699999999998</v>
      </c>
      <c r="E162" s="114">
        <v>2827.81</v>
      </c>
      <c r="F162" s="118">
        <v>1633.47</v>
      </c>
      <c r="G162" s="110"/>
      <c r="H162" s="118">
        <v>1676.57</v>
      </c>
      <c r="I162" s="114">
        <v>1824.11</v>
      </c>
      <c r="J162" s="118">
        <v>1720.78</v>
      </c>
      <c r="K162" s="114">
        <v>1558.2</v>
      </c>
      <c r="L162" s="156">
        <f t="shared" si="3"/>
        <v>0</v>
      </c>
      <c r="M162" s="84"/>
    </row>
    <row r="163" spans="1:13" ht="12" customHeight="1" x14ac:dyDescent="0.3">
      <c r="A163" s="113">
        <v>159</v>
      </c>
      <c r="B163" s="118">
        <v>1391.04</v>
      </c>
      <c r="C163" s="118">
        <v>2015.34</v>
      </c>
      <c r="D163" s="118">
        <v>2180.33</v>
      </c>
      <c r="E163" s="114">
        <v>2847.81</v>
      </c>
      <c r="F163" s="118">
        <v>1644.01</v>
      </c>
      <c r="G163" s="110"/>
      <c r="H163" s="118">
        <v>1686.87</v>
      </c>
      <c r="I163" s="114">
        <v>1835.64</v>
      </c>
      <c r="J163" s="118">
        <v>1731.71</v>
      </c>
      <c r="K163" s="114">
        <v>1568.07</v>
      </c>
      <c r="L163" s="156">
        <f t="shared" si="3"/>
        <v>0</v>
      </c>
      <c r="M163" s="84"/>
    </row>
    <row r="164" spans="1:13" ht="12" customHeight="1" x14ac:dyDescent="0.3">
      <c r="A164" s="113">
        <v>160</v>
      </c>
      <c r="B164" s="118">
        <v>1399.61</v>
      </c>
      <c r="C164" s="118">
        <v>2032.34</v>
      </c>
      <c r="D164" s="118">
        <v>2193.1999999999998</v>
      </c>
      <c r="E164" s="114">
        <v>2867.81</v>
      </c>
      <c r="F164" s="118">
        <v>1654.55</v>
      </c>
      <c r="G164" s="110"/>
      <c r="H164" s="118">
        <v>1697.17</v>
      </c>
      <c r="I164" s="114">
        <v>1847.19</v>
      </c>
      <c r="J164" s="118">
        <v>1742.63</v>
      </c>
      <c r="K164" s="114">
        <v>1577.93</v>
      </c>
      <c r="L164" s="156">
        <f t="shared" si="3"/>
        <v>0</v>
      </c>
      <c r="M164" s="84"/>
    </row>
    <row r="165" spans="1:13" ht="12" customHeight="1" x14ac:dyDescent="0.3">
      <c r="A165" s="113">
        <v>161</v>
      </c>
      <c r="B165" s="118">
        <v>1408.17</v>
      </c>
      <c r="C165" s="118">
        <v>2040.33</v>
      </c>
      <c r="D165" s="118">
        <v>2206.0700000000002</v>
      </c>
      <c r="E165" s="114">
        <v>2887.81</v>
      </c>
      <c r="F165" s="118">
        <v>1665.09</v>
      </c>
      <c r="G165" s="110"/>
      <c r="H165" s="118">
        <v>1707.46</v>
      </c>
      <c r="I165" s="114">
        <v>1858.74</v>
      </c>
      <c r="J165" s="118">
        <v>1753.55</v>
      </c>
      <c r="K165" s="114">
        <v>1587.79</v>
      </c>
      <c r="L165" s="156">
        <f t="shared" si="3"/>
        <v>0</v>
      </c>
      <c r="M165" s="84"/>
    </row>
    <row r="166" spans="1:13" ht="12" customHeight="1" x14ac:dyDescent="0.3">
      <c r="A166" s="113">
        <v>162</v>
      </c>
      <c r="B166" s="118">
        <v>1416.74</v>
      </c>
      <c r="C166" s="118">
        <v>2057.33</v>
      </c>
      <c r="D166" s="118">
        <v>2218.9299999999998</v>
      </c>
      <c r="E166" s="114">
        <v>2907.8</v>
      </c>
      <c r="F166" s="118">
        <v>1675.63</v>
      </c>
      <c r="G166" s="110"/>
      <c r="H166" s="118">
        <v>1717.76</v>
      </c>
      <c r="I166" s="114">
        <v>1870.28</v>
      </c>
      <c r="J166" s="118">
        <v>1764.48</v>
      </c>
      <c r="K166" s="114">
        <v>1597.66</v>
      </c>
      <c r="L166" s="156">
        <f t="shared" si="3"/>
        <v>0</v>
      </c>
      <c r="M166" s="84"/>
    </row>
    <row r="167" spans="1:13" ht="12" customHeight="1" x14ac:dyDescent="0.3">
      <c r="A167" s="113">
        <v>163</v>
      </c>
      <c r="B167" s="118">
        <v>1425.31</v>
      </c>
      <c r="C167" s="118">
        <v>2065.3200000000002</v>
      </c>
      <c r="D167" s="118">
        <v>2231.8000000000002</v>
      </c>
      <c r="E167" s="114">
        <v>2927.8</v>
      </c>
      <c r="F167" s="118">
        <v>1686.18</v>
      </c>
      <c r="G167" s="110"/>
      <c r="H167" s="118">
        <v>1728.06</v>
      </c>
      <c r="I167" s="114">
        <v>1881.82</v>
      </c>
      <c r="J167" s="118">
        <v>1775.4</v>
      </c>
      <c r="K167" s="114">
        <v>1607.52</v>
      </c>
      <c r="L167" s="156">
        <f t="shared" si="3"/>
        <v>0</v>
      </c>
      <c r="M167" s="84"/>
    </row>
    <row r="168" spans="1:13" ht="12" customHeight="1" x14ac:dyDescent="0.3">
      <c r="A168" s="113">
        <v>164</v>
      </c>
      <c r="B168" s="118">
        <v>1433.87</v>
      </c>
      <c r="C168" s="118">
        <v>2082.3200000000002</v>
      </c>
      <c r="D168" s="118">
        <v>2244.67</v>
      </c>
      <c r="E168" s="114">
        <v>2947.8</v>
      </c>
      <c r="F168" s="118">
        <v>1696.72</v>
      </c>
      <c r="G168" s="110"/>
      <c r="H168" s="118">
        <v>1738.35</v>
      </c>
      <c r="I168" s="114">
        <v>1893.37</v>
      </c>
      <c r="J168" s="118">
        <v>1786.33</v>
      </c>
      <c r="K168" s="114">
        <v>1617.38</v>
      </c>
      <c r="L168" s="156">
        <f t="shared" si="3"/>
        <v>0</v>
      </c>
      <c r="M168" s="84"/>
    </row>
    <row r="169" spans="1:13" ht="12" customHeight="1" x14ac:dyDescent="0.3">
      <c r="A169" s="113">
        <v>165</v>
      </c>
      <c r="B169" s="118">
        <v>1442.44</v>
      </c>
      <c r="C169" s="118">
        <v>2090.31</v>
      </c>
      <c r="D169" s="118">
        <v>2257.5300000000002</v>
      </c>
      <c r="E169" s="114">
        <v>2967.8</v>
      </c>
      <c r="F169" s="118">
        <v>1707.26</v>
      </c>
      <c r="G169" s="110"/>
      <c r="H169" s="118">
        <v>1748.65</v>
      </c>
      <c r="I169" s="114">
        <v>1904.92</v>
      </c>
      <c r="J169" s="118">
        <v>1797.25</v>
      </c>
      <c r="K169" s="114">
        <v>1627.25</v>
      </c>
      <c r="L169" s="156">
        <f t="shared" si="3"/>
        <v>0</v>
      </c>
      <c r="M169" s="84"/>
    </row>
    <row r="170" spans="1:13" ht="12" customHeight="1" x14ac:dyDescent="0.3">
      <c r="A170" s="113">
        <v>166</v>
      </c>
      <c r="B170" s="118">
        <v>1451.01</v>
      </c>
      <c r="C170" s="118">
        <v>2107.31</v>
      </c>
      <c r="D170" s="118">
        <v>2270.4</v>
      </c>
      <c r="E170" s="114">
        <v>2987.8</v>
      </c>
      <c r="F170" s="118">
        <v>1717.8</v>
      </c>
      <c r="G170" s="110"/>
      <c r="H170" s="118">
        <v>1758.95</v>
      </c>
      <c r="I170" s="114">
        <v>1916.46</v>
      </c>
      <c r="J170" s="118">
        <v>1808.18</v>
      </c>
      <c r="K170" s="114">
        <v>1637.1</v>
      </c>
      <c r="L170" s="156">
        <f t="shared" si="3"/>
        <v>0</v>
      </c>
      <c r="M170" s="84"/>
    </row>
    <row r="171" spans="1:13" ht="12" customHeight="1" x14ac:dyDescent="0.3">
      <c r="A171" s="115">
        <v>167</v>
      </c>
      <c r="B171" s="118">
        <v>1459.57</v>
      </c>
      <c r="C171" s="117">
        <v>2115.3000000000002</v>
      </c>
      <c r="D171" s="117">
        <v>2283.27</v>
      </c>
      <c r="E171" s="116">
        <v>3007.8</v>
      </c>
      <c r="F171" s="117">
        <v>1728.34</v>
      </c>
      <c r="G171" s="111"/>
      <c r="H171" s="117">
        <v>1769.24</v>
      </c>
      <c r="I171" s="116">
        <v>1928</v>
      </c>
      <c r="J171" s="117">
        <v>1819.1</v>
      </c>
      <c r="K171" s="116">
        <v>1646.96</v>
      </c>
      <c r="L171" s="156">
        <f t="shared" si="3"/>
        <v>0</v>
      </c>
      <c r="M171" s="84"/>
    </row>
    <row r="172" spans="1:13" ht="12" customHeight="1" x14ac:dyDescent="0.3">
      <c r="A172" s="113">
        <v>168</v>
      </c>
      <c r="B172" s="118">
        <v>1468.14</v>
      </c>
      <c r="C172" s="118">
        <v>2132.3000000000002</v>
      </c>
      <c r="D172" s="118">
        <v>2296.13</v>
      </c>
      <c r="E172" s="114">
        <v>3027.8</v>
      </c>
      <c r="F172" s="118">
        <v>1738.89</v>
      </c>
      <c r="G172" s="110"/>
      <c r="H172" s="118">
        <v>1779.54</v>
      </c>
      <c r="I172" s="114">
        <v>1939.55</v>
      </c>
      <c r="J172" s="118">
        <v>1830.02</v>
      </c>
      <c r="K172" s="114">
        <v>1656.82</v>
      </c>
      <c r="L172" s="156">
        <f t="shared" si="3"/>
        <v>0</v>
      </c>
      <c r="M172" s="84"/>
    </row>
    <row r="173" spans="1:13" ht="12" customHeight="1" x14ac:dyDescent="0.3">
      <c r="A173" s="113">
        <v>169</v>
      </c>
      <c r="B173" s="118">
        <v>1476.71</v>
      </c>
      <c r="C173" s="118">
        <v>2140.29</v>
      </c>
      <c r="D173" s="118">
        <v>2309</v>
      </c>
      <c r="E173" s="114">
        <v>3047.8</v>
      </c>
      <c r="F173" s="118">
        <v>1749.43</v>
      </c>
      <c r="G173" s="110"/>
      <c r="H173" s="118">
        <v>1789.84</v>
      </c>
      <c r="I173" s="114">
        <v>1951.1</v>
      </c>
      <c r="J173" s="118">
        <v>1840.95</v>
      </c>
      <c r="K173" s="114">
        <v>1666.69</v>
      </c>
      <c r="L173" s="156">
        <f t="shared" si="3"/>
        <v>0</v>
      </c>
      <c r="M173" s="84"/>
    </row>
    <row r="174" spans="1:13" ht="12" customHeight="1" x14ac:dyDescent="0.3">
      <c r="A174" s="113">
        <v>170</v>
      </c>
      <c r="B174" s="118">
        <v>1485.27</v>
      </c>
      <c r="C174" s="118">
        <v>2157.29</v>
      </c>
      <c r="D174" s="118">
        <v>2321.87</v>
      </c>
      <c r="E174" s="114">
        <v>3067.8</v>
      </c>
      <c r="F174" s="118">
        <v>1759.97</v>
      </c>
      <c r="G174" s="110"/>
      <c r="H174" s="118">
        <v>1800.13</v>
      </c>
      <c r="I174" s="114">
        <v>1962.64</v>
      </c>
      <c r="J174" s="118">
        <v>1851.87</v>
      </c>
      <c r="K174" s="114">
        <v>1676.55</v>
      </c>
      <c r="L174" s="156">
        <f t="shared" si="3"/>
        <v>0</v>
      </c>
      <c r="M174" s="84"/>
    </row>
    <row r="175" spans="1:13" ht="12" customHeight="1" x14ac:dyDescent="0.3">
      <c r="A175" s="113">
        <v>171</v>
      </c>
      <c r="B175" s="118">
        <v>1493.84</v>
      </c>
      <c r="C175" s="118">
        <v>2165.2800000000002</v>
      </c>
      <c r="D175" s="118">
        <v>2334.73</v>
      </c>
      <c r="E175" s="114">
        <v>3087.8</v>
      </c>
      <c r="F175" s="118">
        <v>1770.51</v>
      </c>
      <c r="G175" s="110"/>
      <c r="H175" s="118">
        <v>1810.43</v>
      </c>
      <c r="I175" s="114">
        <v>1974.18</v>
      </c>
      <c r="J175" s="118">
        <v>1862.8</v>
      </c>
      <c r="K175" s="114">
        <v>1686.41</v>
      </c>
      <c r="L175" s="156">
        <f t="shared" si="3"/>
        <v>0</v>
      </c>
      <c r="M175" s="84"/>
    </row>
    <row r="176" spans="1:13" ht="12" customHeight="1" x14ac:dyDescent="0.3">
      <c r="A176" s="113">
        <v>172</v>
      </c>
      <c r="B176" s="118">
        <v>1502.41</v>
      </c>
      <c r="C176" s="118">
        <v>2182.2800000000002</v>
      </c>
      <c r="D176" s="118">
        <v>2347.6</v>
      </c>
      <c r="E176" s="114">
        <v>3107.8</v>
      </c>
      <c r="F176" s="118">
        <v>1781.05</v>
      </c>
      <c r="G176" s="110"/>
      <c r="H176" s="118">
        <v>1820.72</v>
      </c>
      <c r="I176" s="114">
        <v>1985.73</v>
      </c>
      <c r="J176" s="118">
        <v>1873.72</v>
      </c>
      <c r="K176" s="114">
        <v>1696.28</v>
      </c>
      <c r="L176" s="156">
        <f t="shared" si="3"/>
        <v>0</v>
      </c>
      <c r="M176" s="84"/>
    </row>
    <row r="177" spans="1:13" ht="12" customHeight="1" x14ac:dyDescent="0.3">
      <c r="A177" s="113">
        <v>173</v>
      </c>
      <c r="B177" s="118">
        <v>1510.97</v>
      </c>
      <c r="C177" s="118">
        <v>2190.27</v>
      </c>
      <c r="D177" s="118">
        <v>2360.4699999999998</v>
      </c>
      <c r="E177" s="114">
        <v>3127.8</v>
      </c>
      <c r="F177" s="118">
        <v>1791.6</v>
      </c>
      <c r="G177" s="110"/>
      <c r="H177" s="118">
        <v>1831.02</v>
      </c>
      <c r="I177" s="114">
        <v>1997.28</v>
      </c>
      <c r="J177" s="118">
        <v>1884.65</v>
      </c>
      <c r="K177" s="114">
        <v>1706.14</v>
      </c>
      <c r="L177" s="156">
        <f t="shared" si="3"/>
        <v>0</v>
      </c>
      <c r="M177" s="84"/>
    </row>
    <row r="178" spans="1:13" ht="12" customHeight="1" x14ac:dyDescent="0.3">
      <c r="A178" s="113">
        <v>174</v>
      </c>
      <c r="B178" s="118">
        <v>1519.54</v>
      </c>
      <c r="C178" s="118">
        <v>2207.27</v>
      </c>
      <c r="D178" s="118">
        <v>2373.33</v>
      </c>
      <c r="E178" s="114">
        <v>3147.79</v>
      </c>
      <c r="F178" s="118">
        <v>1802.14</v>
      </c>
      <c r="G178" s="110"/>
      <c r="H178" s="118">
        <v>1841.32</v>
      </c>
      <c r="I178" s="114">
        <v>2008.82</v>
      </c>
      <c r="J178" s="118">
        <v>1895.57</v>
      </c>
      <c r="K178" s="114">
        <v>1716</v>
      </c>
      <c r="L178" s="156">
        <f t="shared" si="3"/>
        <v>0</v>
      </c>
      <c r="M178" s="84"/>
    </row>
    <row r="179" spans="1:13" ht="12" customHeight="1" x14ac:dyDescent="0.3">
      <c r="A179" s="113">
        <v>175</v>
      </c>
      <c r="B179" s="118">
        <v>1528.11</v>
      </c>
      <c r="C179" s="118">
        <v>2215.2600000000002</v>
      </c>
      <c r="D179" s="118">
        <v>2386.1999999999998</v>
      </c>
      <c r="E179" s="114">
        <v>3167.79</v>
      </c>
      <c r="F179" s="118">
        <v>1812.68</v>
      </c>
      <c r="G179" s="110"/>
      <c r="H179" s="118">
        <v>1851.61</v>
      </c>
      <c r="I179" s="114">
        <v>2020.36</v>
      </c>
      <c r="J179" s="118">
        <v>1906.5</v>
      </c>
      <c r="K179" s="114">
        <v>1725.87</v>
      </c>
      <c r="L179" s="156">
        <f t="shared" si="3"/>
        <v>0</v>
      </c>
      <c r="M179" s="84"/>
    </row>
    <row r="180" spans="1:13" ht="12" customHeight="1" x14ac:dyDescent="0.3">
      <c r="A180" s="113">
        <v>176</v>
      </c>
      <c r="B180" s="118">
        <v>1536.67</v>
      </c>
      <c r="C180" s="118">
        <v>2232.2600000000002</v>
      </c>
      <c r="D180" s="118">
        <v>2399.0700000000002</v>
      </c>
      <c r="E180" s="114">
        <v>3187.79</v>
      </c>
      <c r="F180" s="118">
        <v>1823.22</v>
      </c>
      <c r="G180" s="110"/>
      <c r="H180" s="118">
        <v>1861.91</v>
      </c>
      <c r="I180" s="114">
        <v>2031.91</v>
      </c>
      <c r="J180" s="118">
        <v>1917.42</v>
      </c>
      <c r="K180" s="114">
        <v>1735.73</v>
      </c>
      <c r="L180" s="156">
        <f t="shared" si="3"/>
        <v>0</v>
      </c>
      <c r="M180" s="84"/>
    </row>
    <row r="181" spans="1:13" ht="12" customHeight="1" x14ac:dyDescent="0.3">
      <c r="A181" s="113">
        <v>177</v>
      </c>
      <c r="B181" s="118">
        <v>1545.24</v>
      </c>
      <c r="C181" s="118">
        <v>2240.25</v>
      </c>
      <c r="D181" s="118">
        <v>2411.9299999999998</v>
      </c>
      <c r="E181" s="114">
        <v>3207.79</v>
      </c>
      <c r="F181" s="118">
        <v>1833.76</v>
      </c>
      <c r="G181" s="110"/>
      <c r="H181" s="118">
        <v>1872.21</v>
      </c>
      <c r="I181" s="114">
        <v>2043.46</v>
      </c>
      <c r="J181" s="118">
        <v>1928.34</v>
      </c>
      <c r="K181" s="114">
        <v>1745.58</v>
      </c>
      <c r="L181" s="156">
        <f t="shared" si="3"/>
        <v>0</v>
      </c>
      <c r="M181" s="84"/>
    </row>
    <row r="182" spans="1:13" ht="12" customHeight="1" x14ac:dyDescent="0.3">
      <c r="A182" s="113">
        <v>178</v>
      </c>
      <c r="B182" s="118">
        <v>1553.81</v>
      </c>
      <c r="C182" s="118">
        <v>2257.25</v>
      </c>
      <c r="D182" s="118">
        <v>2424.8000000000002</v>
      </c>
      <c r="E182" s="114">
        <v>3227.79</v>
      </c>
      <c r="F182" s="118">
        <v>1844.31</v>
      </c>
      <c r="G182" s="110"/>
      <c r="H182" s="118">
        <v>1882.5</v>
      </c>
      <c r="I182" s="114">
        <v>2055</v>
      </c>
      <c r="J182" s="118">
        <v>1939.27</v>
      </c>
      <c r="K182" s="114">
        <v>1755.44</v>
      </c>
      <c r="L182" s="156">
        <f t="shared" si="3"/>
        <v>0</v>
      </c>
      <c r="M182" s="84"/>
    </row>
    <row r="183" spans="1:13" ht="12" customHeight="1" x14ac:dyDescent="0.3">
      <c r="A183" s="113">
        <v>179</v>
      </c>
      <c r="B183" s="118">
        <v>1562.37</v>
      </c>
      <c r="C183" s="118">
        <v>2265.2399999999998</v>
      </c>
      <c r="D183" s="118">
        <v>2437.67</v>
      </c>
      <c r="E183" s="114">
        <v>3247.79</v>
      </c>
      <c r="F183" s="118">
        <v>1854.85</v>
      </c>
      <c r="G183" s="110"/>
      <c r="H183" s="118">
        <v>1892.8</v>
      </c>
      <c r="I183" s="114">
        <v>2066.54</v>
      </c>
      <c r="J183" s="118">
        <v>1950.19</v>
      </c>
      <c r="K183" s="114">
        <v>1765.31</v>
      </c>
      <c r="L183" s="156">
        <f t="shared" si="3"/>
        <v>0</v>
      </c>
      <c r="M183" s="84"/>
    </row>
    <row r="184" spans="1:13" ht="12" customHeight="1" x14ac:dyDescent="0.3">
      <c r="A184" s="113">
        <v>180</v>
      </c>
      <c r="B184" s="118">
        <v>1570.94</v>
      </c>
      <c r="C184" s="118">
        <v>2282.2399999999998</v>
      </c>
      <c r="D184" s="118">
        <v>2450.5300000000002</v>
      </c>
      <c r="E184" s="114">
        <v>3267.79</v>
      </c>
      <c r="F184" s="118">
        <v>1865.39</v>
      </c>
      <c r="G184" s="110"/>
      <c r="H184" s="118">
        <v>1903.1</v>
      </c>
      <c r="I184" s="114">
        <v>2078.09</v>
      </c>
      <c r="J184" s="118">
        <v>1961.12</v>
      </c>
      <c r="K184" s="114">
        <v>1775.17</v>
      </c>
      <c r="L184" s="156">
        <f t="shared" si="3"/>
        <v>0</v>
      </c>
      <c r="M184" s="84"/>
    </row>
    <row r="185" spans="1:13" ht="12" customHeight="1" x14ac:dyDescent="0.3">
      <c r="A185" s="113">
        <v>181</v>
      </c>
      <c r="B185" s="118">
        <v>1579.51</v>
      </c>
      <c r="C185" s="118">
        <v>2290.23</v>
      </c>
      <c r="D185" s="118">
        <v>2463.4</v>
      </c>
      <c r="E185" s="114">
        <v>3287.79</v>
      </c>
      <c r="F185" s="118">
        <v>1875.93</v>
      </c>
      <c r="G185" s="110"/>
      <c r="H185" s="118">
        <v>1913.39</v>
      </c>
      <c r="I185" s="114">
        <v>2089.64</v>
      </c>
      <c r="J185" s="118">
        <v>1972.04</v>
      </c>
      <c r="K185" s="114">
        <v>1785.03</v>
      </c>
      <c r="L185" s="156">
        <f t="shared" si="3"/>
        <v>0</v>
      </c>
      <c r="M185" s="84"/>
    </row>
    <row r="186" spans="1:13" ht="12" customHeight="1" x14ac:dyDescent="0.3">
      <c r="A186" s="113">
        <v>182</v>
      </c>
      <c r="B186" s="118">
        <v>1588.07</v>
      </c>
      <c r="C186" s="118">
        <v>2307.23</v>
      </c>
      <c r="D186" s="118">
        <v>2476.27</v>
      </c>
      <c r="E186" s="114">
        <v>3307.79</v>
      </c>
      <c r="F186" s="118">
        <v>1886.47</v>
      </c>
      <c r="G186" s="110"/>
      <c r="H186" s="118">
        <v>1923.69</v>
      </c>
      <c r="I186" s="114">
        <v>2101.1799999999998</v>
      </c>
      <c r="J186" s="118">
        <v>1982.97</v>
      </c>
      <c r="K186" s="114">
        <v>1794.9</v>
      </c>
      <c r="L186" s="156">
        <f t="shared" si="3"/>
        <v>0</v>
      </c>
      <c r="M186" s="84"/>
    </row>
    <row r="187" spans="1:13" ht="12" customHeight="1" x14ac:dyDescent="0.3">
      <c r="A187" s="113">
        <v>183</v>
      </c>
      <c r="B187" s="118">
        <v>1596.64</v>
      </c>
      <c r="C187" s="118">
        <v>2315.2199999999998</v>
      </c>
      <c r="D187" s="118">
        <v>2489.13</v>
      </c>
      <c r="E187" s="114">
        <v>3327.79</v>
      </c>
      <c r="F187" s="118">
        <v>1897.02</v>
      </c>
      <c r="G187" s="110"/>
      <c r="H187" s="118">
        <v>1933.99</v>
      </c>
      <c r="I187" s="114">
        <v>2112.7199999999998</v>
      </c>
      <c r="J187" s="118">
        <v>1993.89</v>
      </c>
      <c r="K187" s="114">
        <v>1804.76</v>
      </c>
      <c r="L187" s="156">
        <f t="shared" si="3"/>
        <v>0</v>
      </c>
      <c r="M187" s="84"/>
    </row>
    <row r="188" spans="1:13" ht="12" customHeight="1" x14ac:dyDescent="0.3">
      <c r="A188" s="113">
        <v>184</v>
      </c>
      <c r="B188" s="118">
        <v>1605.21</v>
      </c>
      <c r="C188" s="118">
        <v>2332.2199999999998</v>
      </c>
      <c r="D188" s="118">
        <v>2502</v>
      </c>
      <c r="E188" s="114">
        <v>3347.79</v>
      </c>
      <c r="F188" s="118">
        <v>1907.56</v>
      </c>
      <c r="G188" s="110"/>
      <c r="H188" s="118">
        <v>1944.28</v>
      </c>
      <c r="I188" s="114">
        <v>2124.27</v>
      </c>
      <c r="J188" s="118">
        <v>2004.81</v>
      </c>
      <c r="K188" s="114">
        <v>1814.62</v>
      </c>
      <c r="L188" s="156">
        <f t="shared" si="3"/>
        <v>0</v>
      </c>
      <c r="M188" s="84"/>
    </row>
    <row r="189" spans="1:13" ht="12" customHeight="1" x14ac:dyDescent="0.3">
      <c r="A189" s="113">
        <v>185</v>
      </c>
      <c r="B189" s="118">
        <v>1613.77</v>
      </c>
      <c r="C189" s="118">
        <v>2340.21</v>
      </c>
      <c r="D189" s="118">
        <v>2514.87</v>
      </c>
      <c r="E189" s="114">
        <v>3367.79</v>
      </c>
      <c r="F189" s="118">
        <v>1918.1</v>
      </c>
      <c r="G189" s="110"/>
      <c r="H189" s="118">
        <v>1954.58</v>
      </c>
      <c r="I189" s="114">
        <v>2135.8200000000002</v>
      </c>
      <c r="J189" s="118">
        <v>2015.74</v>
      </c>
      <c r="K189" s="114">
        <v>1824.49</v>
      </c>
      <c r="L189" s="156">
        <f t="shared" si="3"/>
        <v>0</v>
      </c>
      <c r="M189" s="84"/>
    </row>
    <row r="190" spans="1:13" ht="12" customHeight="1" x14ac:dyDescent="0.3">
      <c r="A190" s="113">
        <v>186</v>
      </c>
      <c r="B190" s="118">
        <v>1622.34</v>
      </c>
      <c r="C190" s="118">
        <v>2357.21</v>
      </c>
      <c r="D190" s="118">
        <v>2527.73</v>
      </c>
      <c r="E190" s="114">
        <v>3387.79</v>
      </c>
      <c r="F190" s="118">
        <v>1928.64</v>
      </c>
      <c r="G190" s="110"/>
      <c r="H190" s="118">
        <v>1964.87</v>
      </c>
      <c r="I190" s="114">
        <v>2147.36</v>
      </c>
      <c r="J190" s="118">
        <v>2026.66</v>
      </c>
      <c r="K190" s="114">
        <v>1834.35</v>
      </c>
      <c r="L190" s="156">
        <f t="shared" si="3"/>
        <v>0</v>
      </c>
      <c r="M190" s="84"/>
    </row>
    <row r="191" spans="1:13" ht="12" customHeight="1" x14ac:dyDescent="0.3">
      <c r="A191" s="113">
        <v>187</v>
      </c>
      <c r="B191" s="118">
        <v>1630.91</v>
      </c>
      <c r="C191" s="118">
        <v>2365.1999999999998</v>
      </c>
      <c r="D191" s="118">
        <v>2540.6</v>
      </c>
      <c r="E191" s="114">
        <v>3407.78</v>
      </c>
      <c r="F191" s="118">
        <v>1939.18</v>
      </c>
      <c r="G191" s="110"/>
      <c r="H191" s="118">
        <v>1975.17</v>
      </c>
      <c r="I191" s="114">
        <v>2158.9</v>
      </c>
      <c r="J191" s="118">
        <v>2037.59</v>
      </c>
      <c r="K191" s="114">
        <v>1844.21</v>
      </c>
      <c r="L191" s="156">
        <f t="shared" si="3"/>
        <v>0</v>
      </c>
      <c r="M191" s="84"/>
    </row>
    <row r="192" spans="1:13" ht="12" customHeight="1" x14ac:dyDescent="0.3">
      <c r="A192" s="113">
        <v>188</v>
      </c>
      <c r="B192" s="118">
        <v>1639.47</v>
      </c>
      <c r="C192" s="118">
        <v>2382.1999999999998</v>
      </c>
      <c r="D192" s="118">
        <v>2553.4699999999998</v>
      </c>
      <c r="E192" s="114">
        <v>3427.78</v>
      </c>
      <c r="F192" s="118">
        <v>1949.73</v>
      </c>
      <c r="G192" s="110"/>
      <c r="H192" s="118">
        <v>1985.47</v>
      </c>
      <c r="I192" s="114">
        <v>2170.4499999999998</v>
      </c>
      <c r="J192" s="118">
        <v>2048.5100000000002</v>
      </c>
      <c r="K192" s="114">
        <v>1854.06</v>
      </c>
      <c r="L192" s="156">
        <f t="shared" si="3"/>
        <v>0</v>
      </c>
      <c r="M192" s="84"/>
    </row>
    <row r="193" spans="1:13" ht="12" customHeight="1" x14ac:dyDescent="0.3">
      <c r="A193" s="113">
        <v>189</v>
      </c>
      <c r="B193" s="118">
        <v>1648.04</v>
      </c>
      <c r="C193" s="118">
        <v>2390.19</v>
      </c>
      <c r="D193" s="118">
        <v>2566.33</v>
      </c>
      <c r="E193" s="114">
        <v>3447.78</v>
      </c>
      <c r="F193" s="118">
        <v>1960.27</v>
      </c>
      <c r="G193" s="110"/>
      <c r="H193" s="118">
        <v>1995.76</v>
      </c>
      <c r="I193" s="114">
        <v>2182</v>
      </c>
      <c r="J193" s="118">
        <v>2059.44</v>
      </c>
      <c r="K193" s="114">
        <v>1863.93</v>
      </c>
      <c r="L193" s="156">
        <f t="shared" si="3"/>
        <v>0</v>
      </c>
      <c r="M193" s="84"/>
    </row>
    <row r="194" spans="1:13" ht="12" customHeight="1" x14ac:dyDescent="0.3">
      <c r="A194" s="113">
        <v>190</v>
      </c>
      <c r="B194" s="118">
        <v>1656.61</v>
      </c>
      <c r="C194" s="118">
        <v>2407.19</v>
      </c>
      <c r="D194" s="118">
        <v>2579.1999999999998</v>
      </c>
      <c r="E194" s="114">
        <v>3467.78</v>
      </c>
      <c r="F194" s="118">
        <v>1970.81</v>
      </c>
      <c r="G194" s="110"/>
      <c r="H194" s="118">
        <v>2006.06</v>
      </c>
      <c r="I194" s="114">
        <v>2193.54</v>
      </c>
      <c r="J194" s="118">
        <v>2070.36</v>
      </c>
      <c r="K194" s="114">
        <v>1873.79</v>
      </c>
      <c r="L194" s="156">
        <f t="shared" si="3"/>
        <v>0</v>
      </c>
      <c r="M194" s="84"/>
    </row>
    <row r="195" spans="1:13" ht="12" customHeight="1" x14ac:dyDescent="0.3">
      <c r="A195" s="113">
        <v>191</v>
      </c>
      <c r="B195" s="118">
        <v>1665.17</v>
      </c>
      <c r="C195" s="118">
        <v>2415.1799999999998</v>
      </c>
      <c r="D195" s="118">
        <v>2592.0700000000002</v>
      </c>
      <c r="E195" s="114">
        <v>3487.78</v>
      </c>
      <c r="F195" s="118">
        <v>1981.35</v>
      </c>
      <c r="G195" s="110"/>
      <c r="H195" s="118">
        <v>2016.36</v>
      </c>
      <c r="I195" s="114">
        <v>2205.08</v>
      </c>
      <c r="J195" s="118">
        <v>2081.2800000000002</v>
      </c>
      <c r="K195" s="114">
        <v>1883.65</v>
      </c>
      <c r="L195" s="156">
        <f t="shared" si="3"/>
        <v>0</v>
      </c>
      <c r="M195" s="84"/>
    </row>
    <row r="196" spans="1:13" ht="12" customHeight="1" x14ac:dyDescent="0.3">
      <c r="A196" s="113">
        <v>192</v>
      </c>
      <c r="B196" s="118">
        <v>1673.74</v>
      </c>
      <c r="C196" s="118">
        <v>2432.1799999999998</v>
      </c>
      <c r="D196" s="118">
        <v>2604.9299999999998</v>
      </c>
      <c r="E196" s="114">
        <v>3507.78</v>
      </c>
      <c r="F196" s="118">
        <v>1991.89</v>
      </c>
      <c r="G196" s="110"/>
      <c r="H196" s="118">
        <v>2026.65</v>
      </c>
      <c r="I196" s="114">
        <v>2216.63</v>
      </c>
      <c r="J196" s="118">
        <v>2092.21</v>
      </c>
      <c r="K196" s="114">
        <v>1893.52</v>
      </c>
      <c r="L196" s="156">
        <f t="shared" si="3"/>
        <v>0</v>
      </c>
      <c r="M196" s="84"/>
    </row>
    <row r="197" spans="1:13" ht="12" customHeight="1" x14ac:dyDescent="0.3">
      <c r="A197" s="113">
        <v>193</v>
      </c>
      <c r="B197" s="118">
        <v>1682.31</v>
      </c>
      <c r="C197" s="118">
        <v>2440.17</v>
      </c>
      <c r="D197" s="118">
        <v>2617.8000000000002</v>
      </c>
      <c r="E197" s="114">
        <v>3527.78</v>
      </c>
      <c r="F197" s="118">
        <v>2002.44</v>
      </c>
      <c r="G197" s="110"/>
      <c r="H197" s="118">
        <v>2036.95</v>
      </c>
      <c r="I197" s="114">
        <v>2228.1799999999998</v>
      </c>
      <c r="J197" s="118">
        <v>2103.13</v>
      </c>
      <c r="K197" s="114">
        <v>1903.38</v>
      </c>
      <c r="L197" s="156">
        <f t="shared" ref="L197:L260" si="4">G197*1.2</f>
        <v>0</v>
      </c>
      <c r="M197" s="84"/>
    </row>
    <row r="198" spans="1:13" ht="12" customHeight="1" x14ac:dyDescent="0.3">
      <c r="A198" s="113">
        <v>194</v>
      </c>
      <c r="B198" s="118">
        <v>1690.87</v>
      </c>
      <c r="C198" s="118">
        <v>2457.17</v>
      </c>
      <c r="D198" s="118">
        <v>2630.67</v>
      </c>
      <c r="E198" s="114">
        <v>3547.78</v>
      </c>
      <c r="F198" s="118">
        <v>2012.98</v>
      </c>
      <c r="G198" s="110"/>
      <c r="H198" s="118">
        <v>2047.25</v>
      </c>
      <c r="I198" s="114">
        <v>2239.7199999999998</v>
      </c>
      <c r="J198" s="118">
        <v>2114.06</v>
      </c>
      <c r="K198" s="114">
        <v>1913.24</v>
      </c>
      <c r="L198" s="156">
        <f t="shared" si="4"/>
        <v>0</v>
      </c>
      <c r="M198" s="84"/>
    </row>
    <row r="199" spans="1:13" ht="12" customHeight="1" x14ac:dyDescent="0.3">
      <c r="A199" s="113">
        <v>195</v>
      </c>
      <c r="B199" s="118">
        <v>1699.44</v>
      </c>
      <c r="C199" s="118">
        <v>2465.16</v>
      </c>
      <c r="D199" s="118">
        <v>2643.53</v>
      </c>
      <c r="E199" s="114">
        <v>3567.78</v>
      </c>
      <c r="F199" s="118">
        <v>2023.52</v>
      </c>
      <c r="G199" s="110"/>
      <c r="H199" s="118">
        <v>2057.54</v>
      </c>
      <c r="I199" s="114">
        <v>2251.2600000000002</v>
      </c>
      <c r="J199" s="118">
        <v>2124.98</v>
      </c>
      <c r="K199" s="114">
        <v>1923.11</v>
      </c>
      <c r="L199" s="156">
        <f t="shared" si="4"/>
        <v>0</v>
      </c>
      <c r="M199" s="84"/>
    </row>
    <row r="200" spans="1:13" ht="12" customHeight="1" x14ac:dyDescent="0.3">
      <c r="A200" s="113">
        <v>196</v>
      </c>
      <c r="B200" s="118">
        <v>1708.01</v>
      </c>
      <c r="C200" s="118">
        <v>2482.16</v>
      </c>
      <c r="D200" s="118">
        <v>2656.4</v>
      </c>
      <c r="E200" s="114">
        <v>3587.78</v>
      </c>
      <c r="F200" s="118">
        <v>2034.06</v>
      </c>
      <c r="G200" s="110"/>
      <c r="H200" s="118">
        <v>2067.84</v>
      </c>
      <c r="I200" s="114">
        <v>2262.81</v>
      </c>
      <c r="J200" s="118">
        <v>2135.91</v>
      </c>
      <c r="K200" s="114">
        <v>1932.97</v>
      </c>
      <c r="L200" s="156">
        <f t="shared" si="4"/>
        <v>0</v>
      </c>
      <c r="M200" s="84"/>
    </row>
    <row r="201" spans="1:13" ht="12" customHeight="1" x14ac:dyDescent="0.3">
      <c r="A201" s="113">
        <v>197</v>
      </c>
      <c r="B201" s="118">
        <v>1716.57</v>
      </c>
      <c r="C201" s="118">
        <v>2490.15</v>
      </c>
      <c r="D201" s="118">
        <v>2669.27</v>
      </c>
      <c r="E201" s="114">
        <v>3607.78</v>
      </c>
      <c r="F201" s="118">
        <v>2044.61</v>
      </c>
      <c r="G201" s="110"/>
      <c r="H201" s="118">
        <v>2078.13</v>
      </c>
      <c r="I201" s="114">
        <v>2274.36</v>
      </c>
      <c r="J201" s="118">
        <v>2146.83</v>
      </c>
      <c r="K201" s="114">
        <v>1942.83</v>
      </c>
      <c r="L201" s="156">
        <f t="shared" si="4"/>
        <v>0</v>
      </c>
      <c r="M201" s="84"/>
    </row>
    <row r="202" spans="1:13" ht="12" customHeight="1" x14ac:dyDescent="0.3">
      <c r="A202" s="113">
        <v>198</v>
      </c>
      <c r="B202" s="118">
        <v>1725.14</v>
      </c>
      <c r="C202" s="118">
        <v>2507.15</v>
      </c>
      <c r="D202" s="118">
        <v>2682.13</v>
      </c>
      <c r="E202" s="114">
        <v>3627.78</v>
      </c>
      <c r="F202" s="118">
        <v>2055.15</v>
      </c>
      <c r="G202" s="110"/>
      <c r="H202" s="118">
        <v>2088.4299999999998</v>
      </c>
      <c r="I202" s="114">
        <v>2285.9</v>
      </c>
      <c r="J202" s="118">
        <v>2157.7600000000002</v>
      </c>
      <c r="K202" s="114">
        <v>1952.68</v>
      </c>
      <c r="L202" s="156">
        <f t="shared" si="4"/>
        <v>0</v>
      </c>
      <c r="M202" s="84"/>
    </row>
    <row r="203" spans="1:13" ht="12" customHeight="1" x14ac:dyDescent="0.3">
      <c r="A203" s="113">
        <v>199</v>
      </c>
      <c r="B203" s="118">
        <v>1733.71</v>
      </c>
      <c r="C203" s="118">
        <v>2515.14</v>
      </c>
      <c r="D203" s="118">
        <v>2695</v>
      </c>
      <c r="E203" s="114">
        <v>3647.77</v>
      </c>
      <c r="F203" s="118">
        <v>2065.69</v>
      </c>
      <c r="G203" s="110"/>
      <c r="H203" s="118">
        <v>2098.73</v>
      </c>
      <c r="I203" s="114">
        <v>2297.44</v>
      </c>
      <c r="J203" s="118">
        <v>2168.6799999999998</v>
      </c>
      <c r="K203" s="114">
        <v>1962.55</v>
      </c>
      <c r="L203" s="156">
        <f t="shared" si="4"/>
        <v>0</v>
      </c>
      <c r="M203" s="84"/>
    </row>
    <row r="204" spans="1:13" ht="12" customHeight="1" x14ac:dyDescent="0.3">
      <c r="A204" s="113">
        <v>200</v>
      </c>
      <c r="B204" s="118">
        <v>1742.27</v>
      </c>
      <c r="C204" s="118">
        <v>2532.14</v>
      </c>
      <c r="D204" s="118">
        <v>2707.87</v>
      </c>
      <c r="E204" s="114">
        <v>3667.77</v>
      </c>
      <c r="F204" s="118">
        <v>2076.23</v>
      </c>
      <c r="G204" s="110"/>
      <c r="H204" s="118">
        <v>2109.02</v>
      </c>
      <c r="I204" s="114">
        <v>2308.9899999999998</v>
      </c>
      <c r="J204" s="118">
        <v>2179.6</v>
      </c>
      <c r="K204" s="114">
        <v>1972.41</v>
      </c>
      <c r="L204" s="156">
        <f t="shared" si="4"/>
        <v>0</v>
      </c>
      <c r="M204" s="84"/>
    </row>
    <row r="205" spans="1:13" ht="12" customHeight="1" x14ac:dyDescent="0.3">
      <c r="A205" s="113">
        <v>201</v>
      </c>
      <c r="B205" s="118">
        <v>1750.84</v>
      </c>
      <c r="C205" s="118">
        <v>2540.13</v>
      </c>
      <c r="D205" s="118">
        <v>2720.73</v>
      </c>
      <c r="E205" s="114">
        <v>3687.77</v>
      </c>
      <c r="F205" s="118">
        <v>2086.77</v>
      </c>
      <c r="G205" s="110"/>
      <c r="H205" s="118">
        <v>2119.3200000000002</v>
      </c>
      <c r="I205" s="114">
        <v>2320.5300000000002</v>
      </c>
      <c r="J205" s="118">
        <v>2190.5300000000002</v>
      </c>
      <c r="K205" s="114">
        <v>1982.27</v>
      </c>
      <c r="L205" s="156">
        <f t="shared" si="4"/>
        <v>0</v>
      </c>
      <c r="M205" s="84"/>
    </row>
    <row r="206" spans="1:13" ht="12" customHeight="1" x14ac:dyDescent="0.3">
      <c r="A206" s="115">
        <v>202</v>
      </c>
      <c r="B206" s="118">
        <v>1759.41</v>
      </c>
      <c r="C206" s="117">
        <v>2557.13</v>
      </c>
      <c r="D206" s="117">
        <v>2733.6</v>
      </c>
      <c r="E206" s="116">
        <v>3707.77</v>
      </c>
      <c r="F206" s="117">
        <v>2097.3200000000002</v>
      </c>
      <c r="G206" s="111"/>
      <c r="H206" s="117">
        <v>2129.62</v>
      </c>
      <c r="I206" s="116">
        <v>2332.08</v>
      </c>
      <c r="J206" s="117">
        <v>2201.4499999999998</v>
      </c>
      <c r="K206" s="116">
        <v>1992.14</v>
      </c>
      <c r="L206" s="156">
        <f t="shared" si="4"/>
        <v>0</v>
      </c>
      <c r="M206" s="84"/>
    </row>
    <row r="207" spans="1:13" ht="12" customHeight="1" x14ac:dyDescent="0.3">
      <c r="A207" s="113">
        <v>203</v>
      </c>
      <c r="B207" s="118">
        <v>1767.97</v>
      </c>
      <c r="C207" s="118">
        <v>2565.12</v>
      </c>
      <c r="D207" s="118">
        <v>2746.47</v>
      </c>
      <c r="E207" s="114">
        <v>3727.77</v>
      </c>
      <c r="F207" s="118">
        <v>2107.86</v>
      </c>
      <c r="G207" s="110"/>
      <c r="H207" s="118">
        <v>2139.91</v>
      </c>
      <c r="I207" s="114">
        <v>2343.62</v>
      </c>
      <c r="J207" s="118">
        <v>2212.38</v>
      </c>
      <c r="K207" s="114">
        <v>2002</v>
      </c>
      <c r="L207" s="156">
        <f t="shared" si="4"/>
        <v>0</v>
      </c>
      <c r="M207" s="84"/>
    </row>
    <row r="208" spans="1:13" ht="12" customHeight="1" x14ac:dyDescent="0.3">
      <c r="A208" s="113">
        <v>204</v>
      </c>
      <c r="B208" s="118">
        <v>1776.54</v>
      </c>
      <c r="C208" s="118">
        <v>2582.12</v>
      </c>
      <c r="D208" s="118">
        <v>2759.33</v>
      </c>
      <c r="E208" s="114">
        <v>3747.77</v>
      </c>
      <c r="F208" s="118">
        <v>2118.4</v>
      </c>
      <c r="G208" s="110"/>
      <c r="H208" s="118">
        <v>2150.21</v>
      </c>
      <c r="I208" s="114">
        <v>2355.17</v>
      </c>
      <c r="J208" s="118">
        <v>2223.3000000000002</v>
      </c>
      <c r="K208" s="114">
        <v>2011.86</v>
      </c>
      <c r="L208" s="156">
        <f t="shared" si="4"/>
        <v>0</v>
      </c>
      <c r="M208" s="84"/>
    </row>
    <row r="209" spans="1:13" ht="12" customHeight="1" x14ac:dyDescent="0.3">
      <c r="A209" s="113">
        <v>205</v>
      </c>
      <c r="B209" s="118">
        <v>1785.11</v>
      </c>
      <c r="C209" s="118">
        <v>2590.11</v>
      </c>
      <c r="D209" s="118">
        <v>2772.2</v>
      </c>
      <c r="E209" s="114">
        <v>3767.77</v>
      </c>
      <c r="F209" s="118">
        <v>2128.94</v>
      </c>
      <c r="G209" s="110"/>
      <c r="H209" s="118">
        <v>2160.5100000000002</v>
      </c>
      <c r="I209" s="114">
        <v>2366.71</v>
      </c>
      <c r="J209" s="118">
        <v>2234.23</v>
      </c>
      <c r="K209" s="114">
        <v>2021.73</v>
      </c>
      <c r="L209" s="156">
        <f t="shared" si="4"/>
        <v>0</v>
      </c>
      <c r="M209" s="84"/>
    </row>
    <row r="210" spans="1:13" ht="12" customHeight="1" x14ac:dyDescent="0.3">
      <c r="A210" s="113">
        <v>206</v>
      </c>
      <c r="B210" s="118">
        <v>1793.67</v>
      </c>
      <c r="C210" s="118">
        <v>2607.11</v>
      </c>
      <c r="D210" s="118">
        <v>2785.07</v>
      </c>
      <c r="E210" s="114">
        <v>3787.77</v>
      </c>
      <c r="F210" s="118">
        <v>2139.48</v>
      </c>
      <c r="G210" s="110"/>
      <c r="H210" s="118">
        <v>2170.8000000000002</v>
      </c>
      <c r="I210" s="114">
        <v>2378.2600000000002</v>
      </c>
      <c r="J210" s="118">
        <v>2245.15</v>
      </c>
      <c r="K210" s="114">
        <v>2031.59</v>
      </c>
      <c r="L210" s="156">
        <f t="shared" si="4"/>
        <v>0</v>
      </c>
      <c r="M210" s="84"/>
    </row>
    <row r="211" spans="1:13" ht="12" customHeight="1" x14ac:dyDescent="0.3">
      <c r="A211" s="113">
        <v>207</v>
      </c>
      <c r="B211" s="118">
        <v>1802.24</v>
      </c>
      <c r="C211" s="118">
        <v>2615.1</v>
      </c>
      <c r="D211" s="118">
        <v>2797.93</v>
      </c>
      <c r="E211" s="114">
        <v>3807.77</v>
      </c>
      <c r="F211" s="118">
        <v>2150.0300000000002</v>
      </c>
      <c r="G211" s="110"/>
      <c r="H211" s="118">
        <v>2181.1</v>
      </c>
      <c r="I211" s="114">
        <v>2389.8000000000002</v>
      </c>
      <c r="J211" s="118">
        <v>2256.0700000000002</v>
      </c>
      <c r="K211" s="114">
        <v>2041.45</v>
      </c>
      <c r="L211" s="156">
        <f t="shared" si="4"/>
        <v>0</v>
      </c>
      <c r="M211" s="84"/>
    </row>
    <row r="212" spans="1:13" ht="12" customHeight="1" x14ac:dyDescent="0.3">
      <c r="A212" s="113">
        <v>208</v>
      </c>
      <c r="B212" s="118">
        <v>1810.81</v>
      </c>
      <c r="C212" s="118">
        <v>2632.1</v>
      </c>
      <c r="D212" s="118">
        <v>2810.8</v>
      </c>
      <c r="E212" s="114">
        <v>3827.77</v>
      </c>
      <c r="F212" s="118">
        <v>2160.5700000000002</v>
      </c>
      <c r="G212" s="110"/>
      <c r="H212" s="118">
        <v>2191.4</v>
      </c>
      <c r="I212" s="114">
        <v>2401.35</v>
      </c>
      <c r="J212" s="118">
        <v>2267</v>
      </c>
      <c r="K212" s="114">
        <v>2051.31</v>
      </c>
      <c r="L212" s="156">
        <f t="shared" si="4"/>
        <v>0</v>
      </c>
      <c r="M212" s="84"/>
    </row>
    <row r="213" spans="1:13" ht="12" customHeight="1" x14ac:dyDescent="0.3">
      <c r="A213" s="113">
        <v>209</v>
      </c>
      <c r="B213" s="118">
        <v>1819.37</v>
      </c>
      <c r="C213" s="118">
        <v>2640.09</v>
      </c>
      <c r="D213" s="118">
        <v>2823.67</v>
      </c>
      <c r="E213" s="114">
        <v>3847.77</v>
      </c>
      <c r="F213" s="118">
        <v>2171.11</v>
      </c>
      <c r="G213" s="110"/>
      <c r="H213" s="118">
        <v>2201.69</v>
      </c>
      <c r="I213" s="114">
        <v>2412.89</v>
      </c>
      <c r="J213" s="118">
        <v>2277.92</v>
      </c>
      <c r="K213" s="114">
        <v>2061.17</v>
      </c>
      <c r="L213" s="156">
        <f t="shared" si="4"/>
        <v>0</v>
      </c>
      <c r="M213" s="84"/>
    </row>
    <row r="214" spans="1:13" ht="12" customHeight="1" x14ac:dyDescent="0.3">
      <c r="A214" s="113">
        <v>210</v>
      </c>
      <c r="B214" s="118">
        <v>1827.94</v>
      </c>
      <c r="C214" s="118">
        <v>2657.09</v>
      </c>
      <c r="D214" s="118">
        <v>2836.53</v>
      </c>
      <c r="E214" s="114">
        <v>3867.77</v>
      </c>
      <c r="F214" s="118">
        <v>2181.65</v>
      </c>
      <c r="G214" s="110"/>
      <c r="H214" s="118">
        <v>2211.9899999999998</v>
      </c>
      <c r="I214" s="114">
        <v>2424.44</v>
      </c>
      <c r="J214" s="118">
        <v>2288.85</v>
      </c>
      <c r="K214" s="114">
        <v>2071.0300000000002</v>
      </c>
      <c r="L214" s="156">
        <f t="shared" si="4"/>
        <v>0</v>
      </c>
      <c r="M214" s="84"/>
    </row>
    <row r="215" spans="1:13" ht="12" customHeight="1" x14ac:dyDescent="0.3">
      <c r="A215" s="113">
        <v>211</v>
      </c>
      <c r="B215" s="118">
        <v>1836.51</v>
      </c>
      <c r="C215" s="118">
        <v>2665.08</v>
      </c>
      <c r="D215" s="118">
        <v>2849.4</v>
      </c>
      <c r="E215" s="114">
        <v>3887.76</v>
      </c>
      <c r="F215" s="118">
        <v>2192.19</v>
      </c>
      <c r="G215" s="110"/>
      <c r="H215" s="118">
        <v>2222.2800000000002</v>
      </c>
      <c r="I215" s="114">
        <v>2435.98</v>
      </c>
      <c r="J215" s="118">
        <v>2299.77</v>
      </c>
      <c r="K215" s="114">
        <v>2080.89</v>
      </c>
      <c r="L215" s="156">
        <f t="shared" si="4"/>
        <v>0</v>
      </c>
      <c r="M215" s="84"/>
    </row>
    <row r="216" spans="1:13" ht="12" customHeight="1" x14ac:dyDescent="0.3">
      <c r="A216" s="113">
        <v>212</v>
      </c>
      <c r="B216" s="118">
        <v>1845.07</v>
      </c>
      <c r="C216" s="118">
        <v>2682.08</v>
      </c>
      <c r="D216" s="118">
        <v>2862.27</v>
      </c>
      <c r="E216" s="114">
        <v>3907.76</v>
      </c>
      <c r="F216" s="118">
        <v>2202.7399999999998</v>
      </c>
      <c r="G216" s="110"/>
      <c r="H216" s="118">
        <v>2232.58</v>
      </c>
      <c r="I216" s="114">
        <v>2447.5300000000002</v>
      </c>
      <c r="J216" s="118">
        <v>2310.6999999999998</v>
      </c>
      <c r="K216" s="114">
        <v>2090.7600000000002</v>
      </c>
      <c r="L216" s="156">
        <f t="shared" si="4"/>
        <v>0</v>
      </c>
      <c r="M216" s="84"/>
    </row>
    <row r="217" spans="1:13" ht="12" customHeight="1" x14ac:dyDescent="0.3">
      <c r="A217" s="113">
        <v>213</v>
      </c>
      <c r="B217" s="118">
        <v>1853.64</v>
      </c>
      <c r="C217" s="118">
        <v>2690.07</v>
      </c>
      <c r="D217" s="118">
        <v>2875.13</v>
      </c>
      <c r="E217" s="114">
        <v>3927.76</v>
      </c>
      <c r="F217" s="118">
        <v>2213.2800000000002</v>
      </c>
      <c r="G217" s="110"/>
      <c r="H217" s="118">
        <v>2242.88</v>
      </c>
      <c r="I217" s="114">
        <v>2459.0700000000002</v>
      </c>
      <c r="J217" s="118">
        <v>2321.62</v>
      </c>
      <c r="K217" s="114">
        <v>2100.62</v>
      </c>
      <c r="L217" s="156">
        <f t="shared" si="4"/>
        <v>0</v>
      </c>
      <c r="M217" s="84"/>
    </row>
    <row r="218" spans="1:13" ht="12" customHeight="1" x14ac:dyDescent="0.3">
      <c r="A218" s="113">
        <v>214</v>
      </c>
      <c r="B218" s="118">
        <v>1862.21</v>
      </c>
      <c r="C218" s="118">
        <v>2707.07</v>
      </c>
      <c r="D218" s="118">
        <v>2888</v>
      </c>
      <c r="E218" s="114">
        <v>3947.76</v>
      </c>
      <c r="F218" s="118">
        <v>2223.8200000000002</v>
      </c>
      <c r="G218" s="110"/>
      <c r="H218" s="118">
        <v>2253.17</v>
      </c>
      <c r="I218" s="114">
        <v>2470.62</v>
      </c>
      <c r="J218" s="118">
        <v>2332.54</v>
      </c>
      <c r="K218" s="114">
        <v>2110.48</v>
      </c>
      <c r="L218" s="156">
        <f t="shared" si="4"/>
        <v>0</v>
      </c>
      <c r="M218" s="84"/>
    </row>
    <row r="219" spans="1:13" ht="12" customHeight="1" x14ac:dyDescent="0.3">
      <c r="A219" s="113">
        <v>215</v>
      </c>
      <c r="B219" s="118">
        <v>1870.77</v>
      </c>
      <c r="C219" s="118">
        <v>2715.06</v>
      </c>
      <c r="D219" s="118">
        <v>2900.87</v>
      </c>
      <c r="E219" s="114">
        <v>3967.76</v>
      </c>
      <c r="F219" s="118">
        <v>2234.36</v>
      </c>
      <c r="G219" s="110"/>
      <c r="H219" s="118">
        <v>2263.4699999999998</v>
      </c>
      <c r="I219" s="114">
        <v>2482.16</v>
      </c>
      <c r="J219" s="118">
        <v>2343.4699999999998</v>
      </c>
      <c r="K219" s="114">
        <v>2120.35</v>
      </c>
      <c r="L219" s="156">
        <f t="shared" si="4"/>
        <v>0</v>
      </c>
      <c r="M219" s="84"/>
    </row>
    <row r="220" spans="1:13" ht="12" customHeight="1" x14ac:dyDescent="0.3">
      <c r="A220" s="113">
        <v>216</v>
      </c>
      <c r="B220" s="118">
        <v>1879.34</v>
      </c>
      <c r="C220" s="118">
        <v>2732.06</v>
      </c>
      <c r="D220" s="118">
        <v>2913.73</v>
      </c>
      <c r="E220" s="114">
        <v>3987.76</v>
      </c>
      <c r="F220" s="118">
        <v>2244.9</v>
      </c>
      <c r="G220" s="110"/>
      <c r="H220" s="118">
        <v>2273.77</v>
      </c>
      <c r="I220" s="114">
        <v>2493.71</v>
      </c>
      <c r="J220" s="118">
        <v>2354.39</v>
      </c>
      <c r="K220" s="114">
        <v>2130.21</v>
      </c>
      <c r="L220" s="156">
        <f t="shared" si="4"/>
        <v>0</v>
      </c>
      <c r="M220" s="84"/>
    </row>
    <row r="221" spans="1:13" ht="12" customHeight="1" x14ac:dyDescent="0.3">
      <c r="A221" s="113">
        <v>217</v>
      </c>
      <c r="B221" s="118">
        <v>1887.91</v>
      </c>
      <c r="C221" s="118">
        <v>2740.05</v>
      </c>
      <c r="D221" s="118">
        <v>2926.6</v>
      </c>
      <c r="E221" s="114">
        <v>4007.76</v>
      </c>
      <c r="F221" s="118">
        <v>2255.4499999999998</v>
      </c>
      <c r="G221" s="110"/>
      <c r="H221" s="118">
        <v>2284.06</v>
      </c>
      <c r="I221" s="114">
        <v>2505.25</v>
      </c>
      <c r="J221" s="118">
        <v>2365.3200000000002</v>
      </c>
      <c r="K221" s="114">
        <v>2140.0700000000002</v>
      </c>
      <c r="L221" s="156">
        <f t="shared" si="4"/>
        <v>0</v>
      </c>
      <c r="M221" s="84"/>
    </row>
    <row r="222" spans="1:13" ht="12" customHeight="1" x14ac:dyDescent="0.3">
      <c r="A222" s="113">
        <v>218</v>
      </c>
      <c r="B222" s="118">
        <v>1896.47</v>
      </c>
      <c r="C222" s="118">
        <v>2757.05</v>
      </c>
      <c r="D222" s="118">
        <v>2939.47</v>
      </c>
      <c r="E222" s="114">
        <v>4027.76</v>
      </c>
      <c r="F222" s="118">
        <v>2265.9899999999998</v>
      </c>
      <c r="G222" s="110"/>
      <c r="H222" s="118">
        <v>2294.36</v>
      </c>
      <c r="I222" s="114">
        <v>2516.8000000000002</v>
      </c>
      <c r="J222" s="118">
        <v>2376.2399999999998</v>
      </c>
      <c r="K222" s="114">
        <v>2149.9299999999998</v>
      </c>
      <c r="L222" s="156">
        <f t="shared" si="4"/>
        <v>0</v>
      </c>
      <c r="M222" s="84"/>
    </row>
    <row r="223" spans="1:13" ht="12" customHeight="1" x14ac:dyDescent="0.3">
      <c r="A223" s="113">
        <v>219</v>
      </c>
      <c r="B223" s="118">
        <v>1905.04</v>
      </c>
      <c r="C223" s="118">
        <v>2765.04</v>
      </c>
      <c r="D223" s="118">
        <v>2952.33</v>
      </c>
      <c r="E223" s="114">
        <v>4047.76</v>
      </c>
      <c r="F223" s="118">
        <v>2276.5300000000002</v>
      </c>
      <c r="G223" s="110"/>
      <c r="H223" s="118">
        <v>2304.66</v>
      </c>
      <c r="I223" s="114">
        <v>2528.34</v>
      </c>
      <c r="J223" s="118">
        <v>2387.17</v>
      </c>
      <c r="K223" s="114">
        <v>2159.8000000000002</v>
      </c>
      <c r="L223" s="156">
        <f t="shared" si="4"/>
        <v>0</v>
      </c>
      <c r="M223" s="84"/>
    </row>
    <row r="224" spans="1:13" ht="12" customHeight="1" x14ac:dyDescent="0.3">
      <c r="A224" s="113">
        <v>220</v>
      </c>
      <c r="B224" s="118">
        <v>1913.61</v>
      </c>
      <c r="C224" s="118">
        <v>2782.04</v>
      </c>
      <c r="D224" s="118">
        <v>2965.2</v>
      </c>
      <c r="E224" s="114">
        <v>4067.76</v>
      </c>
      <c r="F224" s="118">
        <v>2287.0700000000002</v>
      </c>
      <c r="G224" s="110"/>
      <c r="H224" s="118">
        <v>2314.9499999999998</v>
      </c>
      <c r="I224" s="114">
        <v>2539.89</v>
      </c>
      <c r="J224" s="118">
        <v>2398.09</v>
      </c>
      <c r="K224" s="114">
        <v>2169.65</v>
      </c>
      <c r="L224" s="156">
        <f t="shared" si="4"/>
        <v>0</v>
      </c>
      <c r="M224" s="84"/>
    </row>
    <row r="225" spans="1:13" ht="12" customHeight="1" x14ac:dyDescent="0.3">
      <c r="A225" s="113">
        <v>221</v>
      </c>
      <c r="B225" s="118">
        <v>1922.17</v>
      </c>
      <c r="C225" s="118">
        <v>2790.03</v>
      </c>
      <c r="D225" s="118">
        <v>2978.07</v>
      </c>
      <c r="E225" s="114">
        <v>4087.76</v>
      </c>
      <c r="F225" s="118">
        <v>2297.61</v>
      </c>
      <c r="G225" s="110"/>
      <c r="H225" s="118">
        <v>2325.25</v>
      </c>
      <c r="I225" s="114">
        <v>2551.4299999999998</v>
      </c>
      <c r="J225" s="118">
        <v>2409.02</v>
      </c>
      <c r="K225" s="114">
        <v>2179.5100000000002</v>
      </c>
      <c r="L225" s="156">
        <f t="shared" si="4"/>
        <v>0</v>
      </c>
      <c r="M225" s="84"/>
    </row>
    <row r="226" spans="1:13" ht="12" customHeight="1" x14ac:dyDescent="0.3">
      <c r="A226" s="113">
        <v>222</v>
      </c>
      <c r="B226" s="118">
        <v>1930.74</v>
      </c>
      <c r="C226" s="118">
        <v>2807.03</v>
      </c>
      <c r="D226" s="118">
        <v>2990.93</v>
      </c>
      <c r="E226" s="114">
        <v>4107.76</v>
      </c>
      <c r="F226" s="118">
        <v>2308.16</v>
      </c>
      <c r="G226" s="110"/>
      <c r="H226" s="118">
        <v>2335.5500000000002</v>
      </c>
      <c r="I226" s="114">
        <v>2562.98</v>
      </c>
      <c r="J226" s="118">
        <v>2419.94</v>
      </c>
      <c r="K226" s="114">
        <v>2189.38</v>
      </c>
      <c r="L226" s="156">
        <f t="shared" si="4"/>
        <v>0</v>
      </c>
      <c r="M226" s="84"/>
    </row>
    <row r="227" spans="1:13" ht="12" customHeight="1" x14ac:dyDescent="0.3">
      <c r="A227" s="113">
        <v>223</v>
      </c>
      <c r="B227" s="118">
        <v>1939.31</v>
      </c>
      <c r="C227" s="118">
        <v>2815.02</v>
      </c>
      <c r="D227" s="118">
        <v>3003.8</v>
      </c>
      <c r="E227" s="114">
        <v>4127.76</v>
      </c>
      <c r="F227" s="118">
        <v>2318.6999999999998</v>
      </c>
      <c r="G227" s="110"/>
      <c r="H227" s="118">
        <v>2345.84</v>
      </c>
      <c r="I227" s="114">
        <v>2574.52</v>
      </c>
      <c r="J227" s="118">
        <v>2430.86</v>
      </c>
      <c r="K227" s="114">
        <v>2199.2399999999998</v>
      </c>
      <c r="L227" s="156">
        <f t="shared" si="4"/>
        <v>0</v>
      </c>
      <c r="M227" s="84"/>
    </row>
    <row r="228" spans="1:13" ht="12" customHeight="1" x14ac:dyDescent="0.3">
      <c r="A228" s="113">
        <v>224</v>
      </c>
      <c r="B228" s="118">
        <v>1947.87</v>
      </c>
      <c r="C228" s="118">
        <v>2832.02</v>
      </c>
      <c r="D228" s="118">
        <v>3016.67</v>
      </c>
      <c r="E228" s="114">
        <v>4147.75</v>
      </c>
      <c r="F228" s="118">
        <v>2329.2399999999998</v>
      </c>
      <c r="G228" s="110"/>
      <c r="H228" s="118">
        <v>2356.14</v>
      </c>
      <c r="I228" s="114">
        <v>2586.0700000000002</v>
      </c>
      <c r="J228" s="118">
        <v>2441.79</v>
      </c>
      <c r="K228" s="114">
        <v>2209.1</v>
      </c>
      <c r="L228" s="156">
        <f t="shared" si="4"/>
        <v>0</v>
      </c>
      <c r="M228" s="84"/>
    </row>
    <row r="229" spans="1:13" ht="12" customHeight="1" x14ac:dyDescent="0.3">
      <c r="A229" s="113">
        <v>225</v>
      </c>
      <c r="B229" s="118">
        <v>1956.44</v>
      </c>
      <c r="C229" s="118">
        <v>2840.01</v>
      </c>
      <c r="D229" s="118">
        <v>3029.53</v>
      </c>
      <c r="E229" s="114">
        <v>4167.75</v>
      </c>
      <c r="F229" s="118">
        <v>2339.7800000000002</v>
      </c>
      <c r="G229" s="110"/>
      <c r="H229" s="118">
        <v>2366.4299999999998</v>
      </c>
      <c r="I229" s="114">
        <v>2597.61</v>
      </c>
      <c r="J229" s="118">
        <v>2452.71</v>
      </c>
      <c r="K229" s="114">
        <v>2218.9699999999998</v>
      </c>
      <c r="L229" s="156">
        <f t="shared" si="4"/>
        <v>0</v>
      </c>
      <c r="M229" s="84"/>
    </row>
    <row r="230" spans="1:13" ht="12" customHeight="1" x14ac:dyDescent="0.3">
      <c r="A230" s="113">
        <v>226</v>
      </c>
      <c r="B230" s="118">
        <v>1965.01</v>
      </c>
      <c r="C230" s="118">
        <v>2857.01</v>
      </c>
      <c r="D230" s="118">
        <v>3042.4</v>
      </c>
      <c r="E230" s="114">
        <v>4187.75</v>
      </c>
      <c r="F230" s="118">
        <v>2350.3200000000002</v>
      </c>
      <c r="G230" s="110"/>
      <c r="H230" s="118">
        <v>2376.73</v>
      </c>
      <c r="I230" s="114">
        <v>2609.16</v>
      </c>
      <c r="J230" s="118">
        <v>2463.64</v>
      </c>
      <c r="K230" s="114">
        <v>2228.83</v>
      </c>
      <c r="L230" s="156">
        <f t="shared" si="4"/>
        <v>0</v>
      </c>
      <c r="M230" s="84"/>
    </row>
    <row r="231" spans="1:13" ht="12" customHeight="1" x14ac:dyDescent="0.3">
      <c r="A231" s="113">
        <v>227</v>
      </c>
      <c r="B231" s="118">
        <v>1973.57</v>
      </c>
      <c r="C231" s="118">
        <v>2865</v>
      </c>
      <c r="D231" s="118">
        <v>3055.27</v>
      </c>
      <c r="E231" s="114">
        <v>4207.75</v>
      </c>
      <c r="F231" s="118">
        <v>2360.87</v>
      </c>
      <c r="G231" s="110"/>
      <c r="H231" s="118">
        <v>2387.0300000000002</v>
      </c>
      <c r="I231" s="114">
        <v>2620.6999999999998</v>
      </c>
      <c r="J231" s="118">
        <v>2474.56</v>
      </c>
      <c r="K231" s="114">
        <v>2238.69</v>
      </c>
      <c r="L231" s="156">
        <f t="shared" si="4"/>
        <v>0</v>
      </c>
      <c r="M231" s="84"/>
    </row>
    <row r="232" spans="1:13" ht="12" customHeight="1" x14ac:dyDescent="0.3">
      <c r="A232" s="113">
        <v>228</v>
      </c>
      <c r="B232" s="118">
        <v>1982.14</v>
      </c>
      <c r="C232" s="118">
        <v>2882</v>
      </c>
      <c r="D232" s="118">
        <v>3068.13</v>
      </c>
      <c r="E232" s="114">
        <v>4227.75</v>
      </c>
      <c r="F232" s="118">
        <v>2371.41</v>
      </c>
      <c r="G232" s="110"/>
      <c r="H232" s="118">
        <v>2397.3200000000002</v>
      </c>
      <c r="I232" s="114">
        <v>2632.25</v>
      </c>
      <c r="J232" s="118">
        <v>2485.4899999999998</v>
      </c>
      <c r="K232" s="114">
        <v>2248.5500000000002</v>
      </c>
      <c r="L232" s="156">
        <f t="shared" si="4"/>
        <v>0</v>
      </c>
      <c r="M232" s="84"/>
    </row>
    <row r="233" spans="1:13" ht="12" customHeight="1" x14ac:dyDescent="0.3">
      <c r="A233" s="113">
        <v>229</v>
      </c>
      <c r="B233" s="118">
        <v>1990.71</v>
      </c>
      <c r="C233" s="118">
        <v>2889.99</v>
      </c>
      <c r="D233" s="118">
        <v>3081</v>
      </c>
      <c r="E233" s="114">
        <v>4247.75</v>
      </c>
      <c r="F233" s="118">
        <v>2381.9499999999998</v>
      </c>
      <c r="G233" s="110"/>
      <c r="H233" s="118">
        <v>2407.62</v>
      </c>
      <c r="I233" s="114">
        <v>2643.79</v>
      </c>
      <c r="J233" s="118">
        <v>2496.41</v>
      </c>
      <c r="K233" s="114">
        <v>2258.42</v>
      </c>
      <c r="L233" s="156">
        <f t="shared" si="4"/>
        <v>0</v>
      </c>
      <c r="M233" s="84"/>
    </row>
    <row r="234" spans="1:13" ht="12" customHeight="1" x14ac:dyDescent="0.3">
      <c r="A234" s="113">
        <v>230</v>
      </c>
      <c r="B234" s="118">
        <v>1999.27</v>
      </c>
      <c r="C234" s="118">
        <v>2906.99</v>
      </c>
      <c r="D234" s="118">
        <v>3093.87</v>
      </c>
      <c r="E234" s="114">
        <v>4267.75</v>
      </c>
      <c r="F234" s="118">
        <v>2392.4899999999998</v>
      </c>
      <c r="G234" s="110"/>
      <c r="H234" s="118">
        <v>2417.92</v>
      </c>
      <c r="I234" s="114">
        <v>2655.34</v>
      </c>
      <c r="J234" s="118">
        <v>2507.33</v>
      </c>
      <c r="K234" s="114">
        <v>2268.27</v>
      </c>
      <c r="L234" s="156">
        <f t="shared" si="4"/>
        <v>0</v>
      </c>
      <c r="M234" s="84"/>
    </row>
    <row r="235" spans="1:13" ht="12" customHeight="1" x14ac:dyDescent="0.3">
      <c r="A235" s="113">
        <v>231</v>
      </c>
      <c r="B235" s="118">
        <v>2007.84</v>
      </c>
      <c r="C235" s="118">
        <v>2914.98</v>
      </c>
      <c r="D235" s="118">
        <v>3106.73</v>
      </c>
      <c r="E235" s="114">
        <v>4287.75</v>
      </c>
      <c r="F235" s="118">
        <v>2403.0300000000002</v>
      </c>
      <c r="G235" s="110"/>
      <c r="H235" s="118">
        <v>2428.21</v>
      </c>
      <c r="I235" s="114">
        <v>2666.88</v>
      </c>
      <c r="J235" s="118">
        <v>2518.2600000000002</v>
      </c>
      <c r="K235" s="114">
        <v>2278.13</v>
      </c>
      <c r="L235" s="156">
        <f t="shared" si="4"/>
        <v>0</v>
      </c>
      <c r="M235" s="84"/>
    </row>
    <row r="236" spans="1:13" ht="12" customHeight="1" x14ac:dyDescent="0.3">
      <c r="A236" s="113">
        <v>232</v>
      </c>
      <c r="B236" s="118">
        <v>2016.41</v>
      </c>
      <c r="C236" s="118">
        <v>2931.98</v>
      </c>
      <c r="D236" s="118">
        <v>3119.6</v>
      </c>
      <c r="E236" s="114">
        <v>4307.75</v>
      </c>
      <c r="F236" s="118">
        <v>2413.58</v>
      </c>
      <c r="G236" s="110"/>
      <c r="H236" s="118">
        <v>2438.5100000000002</v>
      </c>
      <c r="I236" s="114">
        <v>2678.43</v>
      </c>
      <c r="J236" s="118">
        <v>2529.1799999999998</v>
      </c>
      <c r="K236" s="114">
        <v>2288</v>
      </c>
      <c r="L236" s="156">
        <f t="shared" si="4"/>
        <v>0</v>
      </c>
      <c r="M236" s="84"/>
    </row>
    <row r="237" spans="1:13" ht="12" customHeight="1" x14ac:dyDescent="0.3">
      <c r="A237" s="113">
        <v>233</v>
      </c>
      <c r="B237" s="118">
        <v>2024.97</v>
      </c>
      <c r="C237" s="118">
        <v>2939.97</v>
      </c>
      <c r="D237" s="118">
        <v>3132.47</v>
      </c>
      <c r="E237" s="114">
        <v>4327.75</v>
      </c>
      <c r="F237" s="118">
        <v>2424.12</v>
      </c>
      <c r="G237" s="110"/>
      <c r="H237" s="118">
        <v>2448.81</v>
      </c>
      <c r="I237" s="114">
        <v>2689.97</v>
      </c>
      <c r="J237" s="118">
        <v>2540.11</v>
      </c>
      <c r="K237" s="114">
        <v>2297.86</v>
      </c>
      <c r="L237" s="156">
        <f t="shared" si="4"/>
        <v>0</v>
      </c>
      <c r="M237" s="84"/>
    </row>
    <row r="238" spans="1:13" ht="12" customHeight="1" x14ac:dyDescent="0.3">
      <c r="A238" s="113">
        <v>234</v>
      </c>
      <c r="B238" s="118">
        <v>2033.54</v>
      </c>
      <c r="C238" s="118">
        <v>2956.97</v>
      </c>
      <c r="D238" s="118">
        <v>3145.33</v>
      </c>
      <c r="E238" s="114">
        <v>4347.75</v>
      </c>
      <c r="F238" s="118">
        <v>2434.66</v>
      </c>
      <c r="G238" s="110"/>
      <c r="H238" s="118">
        <v>2459.1</v>
      </c>
      <c r="I238" s="114">
        <v>2701.52</v>
      </c>
      <c r="J238" s="118">
        <v>2551.0300000000002</v>
      </c>
      <c r="K238" s="114">
        <v>2307.7199999999998</v>
      </c>
      <c r="L238" s="156">
        <f t="shared" si="4"/>
        <v>0</v>
      </c>
      <c r="M238" s="84"/>
    </row>
    <row r="239" spans="1:13" ht="12" customHeight="1" x14ac:dyDescent="0.3">
      <c r="A239" s="113">
        <v>235</v>
      </c>
      <c r="B239" s="118">
        <v>2042.11</v>
      </c>
      <c r="C239" s="118">
        <v>2964.96</v>
      </c>
      <c r="D239" s="118">
        <v>3158.2</v>
      </c>
      <c r="E239" s="114">
        <v>4367.75</v>
      </c>
      <c r="F239" s="118">
        <v>2445.1999999999998</v>
      </c>
      <c r="G239" s="110"/>
      <c r="H239" s="118">
        <v>2469.4</v>
      </c>
      <c r="I239" s="114">
        <v>2713.06</v>
      </c>
      <c r="J239" s="118">
        <v>2561.96</v>
      </c>
      <c r="K239" s="114">
        <v>2317.59</v>
      </c>
      <c r="L239" s="156">
        <f t="shared" si="4"/>
        <v>0</v>
      </c>
      <c r="M239" s="84"/>
    </row>
    <row r="240" spans="1:13" ht="12" customHeight="1" x14ac:dyDescent="0.3">
      <c r="A240" s="113">
        <v>236</v>
      </c>
      <c r="B240" s="118">
        <v>2050.67</v>
      </c>
      <c r="C240" s="118">
        <v>2981.96</v>
      </c>
      <c r="D240" s="118">
        <v>3171.07</v>
      </c>
      <c r="E240" s="114">
        <v>4387.74</v>
      </c>
      <c r="F240" s="118">
        <v>2455.7399999999998</v>
      </c>
      <c r="G240" s="110"/>
      <c r="H240" s="118">
        <v>2479.69</v>
      </c>
      <c r="I240" s="114">
        <v>2724.61</v>
      </c>
      <c r="J240" s="118">
        <v>2572.88</v>
      </c>
      <c r="K240" s="114">
        <v>2327.4499999999998</v>
      </c>
      <c r="L240" s="156">
        <f t="shared" si="4"/>
        <v>0</v>
      </c>
      <c r="M240" s="84"/>
    </row>
    <row r="241" spans="1:13" ht="12" customHeight="1" x14ac:dyDescent="0.3">
      <c r="A241" s="115">
        <v>237</v>
      </c>
      <c r="B241" s="118">
        <v>2059.2399999999998</v>
      </c>
      <c r="C241" s="117">
        <v>2989.95</v>
      </c>
      <c r="D241" s="117">
        <v>3183.93</v>
      </c>
      <c r="E241" s="116">
        <v>4407.74</v>
      </c>
      <c r="F241" s="117">
        <v>2466.29</v>
      </c>
      <c r="G241" s="111"/>
      <c r="H241" s="117">
        <v>2489.9899999999998</v>
      </c>
      <c r="I241" s="116">
        <v>2736.15</v>
      </c>
      <c r="J241" s="117">
        <v>2583.8000000000002</v>
      </c>
      <c r="K241" s="116">
        <v>2337.31</v>
      </c>
      <c r="L241" s="156">
        <f t="shared" si="4"/>
        <v>0</v>
      </c>
      <c r="M241" s="84"/>
    </row>
    <row r="242" spans="1:13" ht="12" customHeight="1" x14ac:dyDescent="0.3">
      <c r="A242" s="113">
        <v>238</v>
      </c>
      <c r="B242" s="118">
        <v>2067.81</v>
      </c>
      <c r="C242" s="118">
        <v>3006.95</v>
      </c>
      <c r="D242" s="118">
        <v>3196.8</v>
      </c>
      <c r="E242" s="114">
        <v>4427.74</v>
      </c>
      <c r="F242" s="118">
        <v>2476.83</v>
      </c>
      <c r="G242" s="110"/>
      <c r="H242" s="118">
        <v>2500.29</v>
      </c>
      <c r="I242" s="114">
        <v>2747.7</v>
      </c>
      <c r="J242" s="118">
        <v>2594.73</v>
      </c>
      <c r="K242" s="114">
        <v>2347.17</v>
      </c>
      <c r="L242" s="156">
        <f t="shared" si="4"/>
        <v>0</v>
      </c>
      <c r="M242" s="84"/>
    </row>
    <row r="243" spans="1:13" ht="12" customHeight="1" x14ac:dyDescent="0.3">
      <c r="A243" s="113">
        <v>239</v>
      </c>
      <c r="B243" s="118">
        <v>2076.37</v>
      </c>
      <c r="C243" s="118">
        <v>3014.94</v>
      </c>
      <c r="D243" s="118">
        <v>3209.67</v>
      </c>
      <c r="E243" s="114">
        <v>4447.74</v>
      </c>
      <c r="F243" s="118">
        <v>2487.37</v>
      </c>
      <c r="G243" s="110"/>
      <c r="H243" s="118">
        <v>2510.58</v>
      </c>
      <c r="I243" s="114">
        <v>2759.24</v>
      </c>
      <c r="J243" s="118">
        <v>2605.65</v>
      </c>
      <c r="K243" s="114">
        <v>2357.04</v>
      </c>
      <c r="L243" s="156">
        <f t="shared" si="4"/>
        <v>0</v>
      </c>
      <c r="M243" s="84"/>
    </row>
    <row r="244" spans="1:13" ht="12" customHeight="1" x14ac:dyDescent="0.3">
      <c r="A244" s="113">
        <v>240</v>
      </c>
      <c r="B244" s="118">
        <v>2084.94</v>
      </c>
      <c r="C244" s="118">
        <v>3031.94</v>
      </c>
      <c r="D244" s="118">
        <v>3222.53</v>
      </c>
      <c r="E244" s="114">
        <v>4467.74</v>
      </c>
      <c r="F244" s="118">
        <v>2497.91</v>
      </c>
      <c r="G244" s="110"/>
      <c r="H244" s="118">
        <v>2520.88</v>
      </c>
      <c r="I244" s="114">
        <v>2770.79</v>
      </c>
      <c r="J244" s="118">
        <v>2616.58</v>
      </c>
      <c r="K244" s="114">
        <v>2366.9</v>
      </c>
      <c r="L244" s="156">
        <f t="shared" si="4"/>
        <v>0</v>
      </c>
      <c r="M244" s="84"/>
    </row>
    <row r="245" spans="1:13" ht="12" customHeight="1" x14ac:dyDescent="0.3">
      <c r="A245" s="113">
        <v>241</v>
      </c>
      <c r="B245" s="118">
        <v>2093.5100000000002</v>
      </c>
      <c r="C245" s="118">
        <v>3039.93</v>
      </c>
      <c r="D245" s="118">
        <v>3235.4</v>
      </c>
      <c r="E245" s="114">
        <v>4487.74</v>
      </c>
      <c r="F245" s="118">
        <v>2508.46</v>
      </c>
      <c r="G245" s="110"/>
      <c r="H245" s="118">
        <v>2531.1799999999998</v>
      </c>
      <c r="I245" s="114">
        <v>2782.33</v>
      </c>
      <c r="J245" s="118">
        <v>2627.5</v>
      </c>
      <c r="K245" s="114">
        <v>2376.75</v>
      </c>
      <c r="L245" s="156">
        <f t="shared" si="4"/>
        <v>0</v>
      </c>
      <c r="M245" s="84"/>
    </row>
    <row r="246" spans="1:13" ht="12" customHeight="1" x14ac:dyDescent="0.3">
      <c r="A246" s="113">
        <v>242</v>
      </c>
      <c r="B246" s="118">
        <v>2102.0700000000002</v>
      </c>
      <c r="C246" s="118">
        <v>3056.93</v>
      </c>
      <c r="D246" s="118">
        <v>3248.27</v>
      </c>
      <c r="E246" s="114">
        <v>4507.74</v>
      </c>
      <c r="F246" s="118">
        <v>2519</v>
      </c>
      <c r="G246" s="110"/>
      <c r="H246" s="118">
        <v>2541.4699999999998</v>
      </c>
      <c r="I246" s="114">
        <v>2793.88</v>
      </c>
      <c r="J246" s="118">
        <v>2638.43</v>
      </c>
      <c r="K246" s="114">
        <v>2386.62</v>
      </c>
      <c r="L246" s="156">
        <f t="shared" si="4"/>
        <v>0</v>
      </c>
      <c r="M246" s="84"/>
    </row>
    <row r="247" spans="1:13" ht="12" customHeight="1" x14ac:dyDescent="0.3">
      <c r="A247" s="113">
        <v>243</v>
      </c>
      <c r="B247" s="118">
        <v>2110.64</v>
      </c>
      <c r="C247" s="118">
        <v>3064.92</v>
      </c>
      <c r="D247" s="118">
        <v>3261.13</v>
      </c>
      <c r="E247" s="114">
        <v>4527.74</v>
      </c>
      <c r="F247" s="118">
        <v>2529.54</v>
      </c>
      <c r="G247" s="110"/>
      <c r="H247" s="118">
        <v>2551.77</v>
      </c>
      <c r="I247" s="114">
        <v>2805.42</v>
      </c>
      <c r="J247" s="118">
        <v>2649.35</v>
      </c>
      <c r="K247" s="114">
        <v>2396.48</v>
      </c>
      <c r="L247" s="156">
        <f t="shared" si="4"/>
        <v>0</v>
      </c>
      <c r="M247" s="84"/>
    </row>
    <row r="248" spans="1:13" ht="12" customHeight="1" x14ac:dyDescent="0.3">
      <c r="A248" s="113">
        <v>244</v>
      </c>
      <c r="B248" s="118">
        <v>2119.21</v>
      </c>
      <c r="C248" s="118">
        <v>3081.92</v>
      </c>
      <c r="D248" s="118">
        <v>3274</v>
      </c>
      <c r="E248" s="114">
        <v>4547.74</v>
      </c>
      <c r="F248" s="118">
        <v>2540.08</v>
      </c>
      <c r="G248" s="110"/>
      <c r="H248" s="118">
        <v>2562.0700000000002</v>
      </c>
      <c r="I248" s="114">
        <v>2816.96</v>
      </c>
      <c r="J248" s="118">
        <v>2660.28</v>
      </c>
      <c r="K248" s="114">
        <v>2406.34</v>
      </c>
      <c r="L248" s="156">
        <f t="shared" si="4"/>
        <v>0</v>
      </c>
      <c r="M248" s="84"/>
    </row>
    <row r="249" spans="1:13" ht="12" customHeight="1" x14ac:dyDescent="0.3">
      <c r="A249" s="113">
        <v>245</v>
      </c>
      <c r="B249" s="118">
        <v>2127.77</v>
      </c>
      <c r="C249" s="118">
        <v>3089.91</v>
      </c>
      <c r="D249" s="118">
        <v>3286.87</v>
      </c>
      <c r="E249" s="114">
        <v>4567.74</v>
      </c>
      <c r="F249" s="118">
        <v>2550.62</v>
      </c>
      <c r="G249" s="110"/>
      <c r="H249" s="118">
        <v>2572.36</v>
      </c>
      <c r="I249" s="114">
        <v>2828.51</v>
      </c>
      <c r="J249" s="118">
        <v>2671.2</v>
      </c>
      <c r="K249" s="114">
        <v>2416.21</v>
      </c>
      <c r="L249" s="156">
        <f t="shared" si="4"/>
        <v>0</v>
      </c>
      <c r="M249" s="84"/>
    </row>
    <row r="250" spans="1:13" ht="12" customHeight="1" x14ac:dyDescent="0.3">
      <c r="A250" s="113">
        <v>246</v>
      </c>
      <c r="B250" s="118">
        <v>2136.34</v>
      </c>
      <c r="C250" s="118">
        <v>3106.91</v>
      </c>
      <c r="D250" s="118">
        <v>3299.73</v>
      </c>
      <c r="E250" s="114">
        <v>4587.74</v>
      </c>
      <c r="F250" s="118">
        <v>2561.17</v>
      </c>
      <c r="G250" s="110"/>
      <c r="H250" s="118">
        <v>2582.66</v>
      </c>
      <c r="I250" s="114">
        <v>2840.06</v>
      </c>
      <c r="J250" s="118">
        <v>2682.12</v>
      </c>
      <c r="K250" s="114">
        <v>2426.0700000000002</v>
      </c>
      <c r="L250" s="156">
        <f t="shared" si="4"/>
        <v>0</v>
      </c>
      <c r="M250" s="84"/>
    </row>
    <row r="251" spans="1:13" ht="12" customHeight="1" x14ac:dyDescent="0.3">
      <c r="A251" s="113">
        <v>247</v>
      </c>
      <c r="B251" s="118">
        <v>2144.91</v>
      </c>
      <c r="C251" s="118">
        <v>3114.9</v>
      </c>
      <c r="D251" s="118">
        <v>3312.6</v>
      </c>
      <c r="E251" s="114">
        <v>4607.74</v>
      </c>
      <c r="F251" s="118">
        <v>2571.71</v>
      </c>
      <c r="G251" s="110"/>
      <c r="H251" s="118">
        <v>2592.96</v>
      </c>
      <c r="I251" s="114">
        <v>2851.6</v>
      </c>
      <c r="J251" s="118">
        <v>2693.05</v>
      </c>
      <c r="K251" s="114">
        <v>2435.9299999999998</v>
      </c>
      <c r="L251" s="156">
        <f t="shared" si="4"/>
        <v>0</v>
      </c>
      <c r="M251" s="84"/>
    </row>
    <row r="252" spans="1:13" ht="12" customHeight="1" x14ac:dyDescent="0.3">
      <c r="A252" s="113">
        <v>248</v>
      </c>
      <c r="B252" s="118">
        <v>2153.4699999999998</v>
      </c>
      <c r="C252" s="118">
        <v>3131.9</v>
      </c>
      <c r="D252" s="118">
        <v>3325.47</v>
      </c>
      <c r="E252" s="114">
        <v>4627.7299999999996</v>
      </c>
      <c r="F252" s="118">
        <v>2582.25</v>
      </c>
      <c r="G252" s="110"/>
      <c r="H252" s="118">
        <v>2603.25</v>
      </c>
      <c r="I252" s="114">
        <v>2863.14</v>
      </c>
      <c r="J252" s="118">
        <v>2703.97</v>
      </c>
      <c r="K252" s="114">
        <v>2445.79</v>
      </c>
      <c r="L252" s="156">
        <f t="shared" si="4"/>
        <v>0</v>
      </c>
      <c r="M252" s="84"/>
    </row>
    <row r="253" spans="1:13" ht="12" customHeight="1" x14ac:dyDescent="0.3">
      <c r="A253" s="113">
        <v>249</v>
      </c>
      <c r="B253" s="118">
        <v>2162.04</v>
      </c>
      <c r="C253" s="118">
        <v>3139.89</v>
      </c>
      <c r="D253" s="118">
        <v>3338.33</v>
      </c>
      <c r="E253" s="114">
        <v>4647.7299999999996</v>
      </c>
      <c r="F253" s="118">
        <v>2592.79</v>
      </c>
      <c r="G253" s="110"/>
      <c r="H253" s="118">
        <v>2613.5500000000002</v>
      </c>
      <c r="I253" s="114">
        <v>2874.69</v>
      </c>
      <c r="J253" s="118">
        <v>2714.9</v>
      </c>
      <c r="K253" s="114">
        <v>2455.66</v>
      </c>
      <c r="L253" s="156">
        <f t="shared" si="4"/>
        <v>0</v>
      </c>
      <c r="M253" s="84"/>
    </row>
    <row r="254" spans="1:13" ht="12" customHeight="1" x14ac:dyDescent="0.3">
      <c r="A254" s="113">
        <v>250</v>
      </c>
      <c r="B254" s="118">
        <v>2170.61</v>
      </c>
      <c r="C254" s="118">
        <v>3156.89</v>
      </c>
      <c r="D254" s="118">
        <v>3351.2</v>
      </c>
      <c r="E254" s="114">
        <v>4667.7299999999996</v>
      </c>
      <c r="F254" s="118">
        <v>2603.33</v>
      </c>
      <c r="G254" s="110"/>
      <c r="H254" s="118">
        <v>2623.84</v>
      </c>
      <c r="I254" s="114">
        <v>2886.24</v>
      </c>
      <c r="J254" s="118">
        <v>2725.82</v>
      </c>
      <c r="K254" s="114">
        <v>2465.52</v>
      </c>
      <c r="L254" s="156">
        <f t="shared" si="4"/>
        <v>0</v>
      </c>
      <c r="M254" s="84"/>
    </row>
    <row r="255" spans="1:13" ht="12" customHeight="1" x14ac:dyDescent="0.3">
      <c r="A255" s="113">
        <v>251</v>
      </c>
      <c r="B255" s="118">
        <v>2179.17</v>
      </c>
      <c r="C255" s="118">
        <v>3164.88</v>
      </c>
      <c r="D255" s="118">
        <v>3364.07</v>
      </c>
      <c r="E255" s="114">
        <v>4687.7299999999996</v>
      </c>
      <c r="F255" s="118">
        <v>2613.88</v>
      </c>
      <c r="G255" s="110"/>
      <c r="H255" s="118">
        <v>2634.14</v>
      </c>
      <c r="I255" s="114">
        <v>2897.78</v>
      </c>
      <c r="J255" s="118">
        <v>2736.75</v>
      </c>
      <c r="K255" s="114">
        <v>2475.38</v>
      </c>
      <c r="L255" s="156">
        <f t="shared" si="4"/>
        <v>0</v>
      </c>
      <c r="M255" s="84"/>
    </row>
    <row r="256" spans="1:13" ht="12" customHeight="1" x14ac:dyDescent="0.3">
      <c r="A256" s="113">
        <v>252</v>
      </c>
      <c r="B256" s="118">
        <v>2187.7399999999998</v>
      </c>
      <c r="C256" s="118">
        <v>3181.88</v>
      </c>
      <c r="D256" s="118">
        <v>3376.93</v>
      </c>
      <c r="E256" s="114">
        <v>4707.7299999999996</v>
      </c>
      <c r="F256" s="118">
        <v>2624.42</v>
      </c>
      <c r="G256" s="110"/>
      <c r="H256" s="118">
        <v>2644.44</v>
      </c>
      <c r="I256" s="114">
        <v>2909.32</v>
      </c>
      <c r="J256" s="118">
        <v>2747.67</v>
      </c>
      <c r="K256" s="114">
        <v>2485.2399999999998</v>
      </c>
      <c r="L256" s="156">
        <f t="shared" si="4"/>
        <v>0</v>
      </c>
      <c r="M256" s="84"/>
    </row>
    <row r="257" spans="1:13" ht="12" customHeight="1" x14ac:dyDescent="0.3">
      <c r="A257" s="113">
        <v>253</v>
      </c>
      <c r="B257" s="118">
        <v>2196.31</v>
      </c>
      <c r="C257" s="118">
        <v>3189.87</v>
      </c>
      <c r="D257" s="118">
        <v>3389.8</v>
      </c>
      <c r="E257" s="114">
        <v>4727.7299999999996</v>
      </c>
      <c r="F257" s="118">
        <v>2634.96</v>
      </c>
      <c r="G257" s="110"/>
      <c r="H257" s="118">
        <v>2654.73</v>
      </c>
      <c r="I257" s="114">
        <v>2920.87</v>
      </c>
      <c r="J257" s="118">
        <v>2758.59</v>
      </c>
      <c r="K257" s="114">
        <v>2495.1</v>
      </c>
      <c r="L257" s="156">
        <f t="shared" si="4"/>
        <v>0</v>
      </c>
      <c r="M257" s="84"/>
    </row>
    <row r="258" spans="1:13" ht="12" customHeight="1" x14ac:dyDescent="0.3">
      <c r="A258" s="113">
        <v>254</v>
      </c>
      <c r="B258" s="118">
        <v>2204.87</v>
      </c>
      <c r="C258" s="118">
        <v>3206.87</v>
      </c>
      <c r="D258" s="118">
        <v>3402.67</v>
      </c>
      <c r="E258" s="114">
        <v>4747.7299999999996</v>
      </c>
      <c r="F258" s="118">
        <v>2645.5</v>
      </c>
      <c r="G258" s="110"/>
      <c r="H258" s="118">
        <v>2665.03</v>
      </c>
      <c r="I258" s="114">
        <v>2932.42</v>
      </c>
      <c r="J258" s="118">
        <v>2769.52</v>
      </c>
      <c r="K258" s="114">
        <v>2504.96</v>
      </c>
      <c r="L258" s="156">
        <f t="shared" si="4"/>
        <v>0</v>
      </c>
      <c r="M258" s="84"/>
    </row>
    <row r="259" spans="1:13" ht="12" customHeight="1" x14ac:dyDescent="0.3">
      <c r="A259" s="113">
        <v>255</v>
      </c>
      <c r="B259" s="118">
        <v>2213.44</v>
      </c>
      <c r="C259" s="118">
        <v>3214.86</v>
      </c>
      <c r="D259" s="118">
        <v>3415.53</v>
      </c>
      <c r="E259" s="114">
        <v>4767.7299999999996</v>
      </c>
      <c r="F259" s="118">
        <v>2656.04</v>
      </c>
      <c r="G259" s="110"/>
      <c r="H259" s="118">
        <v>2675.33</v>
      </c>
      <c r="I259" s="114">
        <v>2943.96</v>
      </c>
      <c r="J259" s="118">
        <v>2780.44</v>
      </c>
      <c r="K259" s="114">
        <v>2514.83</v>
      </c>
      <c r="L259" s="156">
        <f t="shared" si="4"/>
        <v>0</v>
      </c>
      <c r="M259" s="84"/>
    </row>
    <row r="260" spans="1:13" ht="12" customHeight="1" x14ac:dyDescent="0.3">
      <c r="A260" s="113">
        <v>256</v>
      </c>
      <c r="B260" s="118">
        <v>2222.0100000000002</v>
      </c>
      <c r="C260" s="118">
        <v>3231.86</v>
      </c>
      <c r="D260" s="118">
        <v>3428.4</v>
      </c>
      <c r="E260" s="114">
        <v>4787.7299999999996</v>
      </c>
      <c r="F260" s="118">
        <v>2666.59</v>
      </c>
      <c r="G260" s="110"/>
      <c r="H260" s="118">
        <v>2685.62</v>
      </c>
      <c r="I260" s="114">
        <v>2955.5</v>
      </c>
      <c r="J260" s="118">
        <v>2791.37</v>
      </c>
      <c r="K260" s="114">
        <v>2524.69</v>
      </c>
      <c r="L260" s="156">
        <f t="shared" si="4"/>
        <v>0</v>
      </c>
      <c r="M260" s="84"/>
    </row>
    <row r="261" spans="1:13" ht="12" customHeight="1" x14ac:dyDescent="0.3">
      <c r="A261" s="113">
        <v>257</v>
      </c>
      <c r="B261" s="118">
        <v>2230.5700000000002</v>
      </c>
      <c r="C261" s="118">
        <v>3239.85</v>
      </c>
      <c r="D261" s="118">
        <v>3441.27</v>
      </c>
      <c r="E261" s="114">
        <v>4807.7299999999996</v>
      </c>
      <c r="F261" s="118">
        <v>2677.13</v>
      </c>
      <c r="G261" s="110"/>
      <c r="H261" s="118">
        <v>2695.92</v>
      </c>
      <c r="I261" s="114">
        <v>2967.05</v>
      </c>
      <c r="J261" s="118">
        <v>2802.29</v>
      </c>
      <c r="K261" s="114">
        <v>2534.5500000000002</v>
      </c>
      <c r="L261" s="156">
        <f t="shared" ref="L261:L324" si="5">G261*1.2</f>
        <v>0</v>
      </c>
      <c r="M261" s="84"/>
    </row>
    <row r="262" spans="1:13" ht="12" customHeight="1" x14ac:dyDescent="0.3">
      <c r="A262" s="113">
        <v>258</v>
      </c>
      <c r="B262" s="118">
        <v>2239.14</v>
      </c>
      <c r="C262" s="118">
        <v>3256.85</v>
      </c>
      <c r="D262" s="118">
        <v>3454.13</v>
      </c>
      <c r="E262" s="114">
        <v>4827.7299999999996</v>
      </c>
      <c r="F262" s="118">
        <v>2687.67</v>
      </c>
      <c r="G262" s="110"/>
      <c r="H262" s="118">
        <v>2706.22</v>
      </c>
      <c r="I262" s="114">
        <v>2978.6</v>
      </c>
      <c r="J262" s="118">
        <v>2813.22</v>
      </c>
      <c r="K262" s="114">
        <v>2544.41</v>
      </c>
      <c r="L262" s="156">
        <f t="shared" si="5"/>
        <v>0</v>
      </c>
      <c r="M262" s="84"/>
    </row>
    <row r="263" spans="1:13" ht="12" customHeight="1" x14ac:dyDescent="0.3">
      <c r="A263" s="113">
        <v>259</v>
      </c>
      <c r="B263" s="118">
        <v>2247.71</v>
      </c>
      <c r="C263" s="118">
        <v>3264.84</v>
      </c>
      <c r="D263" s="118">
        <v>3467</v>
      </c>
      <c r="E263" s="114">
        <v>4847.7299999999996</v>
      </c>
      <c r="F263" s="118">
        <v>2698.21</v>
      </c>
      <c r="G263" s="110"/>
      <c r="H263" s="118">
        <v>2716.51</v>
      </c>
      <c r="I263" s="114">
        <v>2990.14</v>
      </c>
      <c r="J263" s="118">
        <v>2824.14</v>
      </c>
      <c r="K263" s="114">
        <v>2554.2800000000002</v>
      </c>
      <c r="L263" s="156">
        <f t="shared" si="5"/>
        <v>0</v>
      </c>
      <c r="M263" s="84"/>
    </row>
    <row r="264" spans="1:13" ht="12" customHeight="1" x14ac:dyDescent="0.3">
      <c r="A264" s="113">
        <v>260</v>
      </c>
      <c r="B264" s="118">
        <v>2256.2800000000002</v>
      </c>
      <c r="C264" s="118">
        <v>3281.84</v>
      </c>
      <c r="D264" s="118">
        <v>3479.87</v>
      </c>
      <c r="E264" s="114">
        <v>4867.7299999999996</v>
      </c>
      <c r="F264" s="118">
        <v>2708.75</v>
      </c>
      <c r="G264" s="110"/>
      <c r="H264" s="118">
        <v>2726.81</v>
      </c>
      <c r="I264" s="114">
        <v>3001.68</v>
      </c>
      <c r="J264" s="118">
        <v>2835.06</v>
      </c>
      <c r="K264" s="114">
        <v>2564.14</v>
      </c>
      <c r="L264" s="156">
        <f t="shared" si="5"/>
        <v>0</v>
      </c>
      <c r="M264" s="84"/>
    </row>
    <row r="265" spans="1:13" ht="12" customHeight="1" x14ac:dyDescent="0.3">
      <c r="A265" s="113">
        <v>261</v>
      </c>
      <c r="B265" s="118">
        <v>2264.84</v>
      </c>
      <c r="C265" s="118">
        <v>3289.83</v>
      </c>
      <c r="D265" s="118">
        <v>3492.73</v>
      </c>
      <c r="E265" s="114">
        <v>4887.72</v>
      </c>
      <c r="F265" s="118">
        <v>2719.3</v>
      </c>
      <c r="G265" s="110"/>
      <c r="H265" s="118">
        <v>2737.11</v>
      </c>
      <c r="I265" s="114">
        <v>3013.23</v>
      </c>
      <c r="J265" s="118">
        <v>2845.99</v>
      </c>
      <c r="K265" s="114">
        <v>2574</v>
      </c>
      <c r="L265" s="156">
        <f t="shared" si="5"/>
        <v>0</v>
      </c>
      <c r="M265" s="84"/>
    </row>
    <row r="266" spans="1:13" ht="12" customHeight="1" x14ac:dyDescent="0.3">
      <c r="A266" s="113">
        <v>262</v>
      </c>
      <c r="B266" s="118">
        <v>2273.41</v>
      </c>
      <c r="C266" s="118">
        <v>3306.83</v>
      </c>
      <c r="D266" s="118">
        <v>3505.6</v>
      </c>
      <c r="E266" s="114">
        <v>4907.72</v>
      </c>
      <c r="F266" s="118">
        <v>2729.84</v>
      </c>
      <c r="G266" s="110"/>
      <c r="H266" s="118">
        <v>2747.4</v>
      </c>
      <c r="I266" s="114">
        <v>3024.78</v>
      </c>
      <c r="J266" s="118">
        <v>2856.91</v>
      </c>
      <c r="K266" s="114">
        <v>2583.87</v>
      </c>
      <c r="L266" s="156">
        <f t="shared" si="5"/>
        <v>0</v>
      </c>
      <c r="M266" s="84"/>
    </row>
    <row r="267" spans="1:13" ht="12" customHeight="1" x14ac:dyDescent="0.3">
      <c r="A267" s="113">
        <v>263</v>
      </c>
      <c r="B267" s="118">
        <v>2281.98</v>
      </c>
      <c r="C267" s="118">
        <v>3314.82</v>
      </c>
      <c r="D267" s="118">
        <v>3518.47</v>
      </c>
      <c r="E267" s="114">
        <v>4927.72</v>
      </c>
      <c r="F267" s="118">
        <v>2740.38</v>
      </c>
      <c r="G267" s="110"/>
      <c r="H267" s="118">
        <v>2757.7</v>
      </c>
      <c r="I267" s="114">
        <v>3036.32</v>
      </c>
      <c r="J267" s="118">
        <v>2867.84</v>
      </c>
      <c r="K267" s="114">
        <v>2593.7199999999998</v>
      </c>
      <c r="L267" s="156">
        <f t="shared" si="5"/>
        <v>0</v>
      </c>
      <c r="M267" s="84"/>
    </row>
    <row r="268" spans="1:13" ht="12" customHeight="1" x14ac:dyDescent="0.3">
      <c r="A268" s="113">
        <v>264</v>
      </c>
      <c r="B268" s="118">
        <v>2290.54</v>
      </c>
      <c r="C268" s="118">
        <v>3331.82</v>
      </c>
      <c r="D268" s="118">
        <v>3531.33</v>
      </c>
      <c r="E268" s="114">
        <v>4947.72</v>
      </c>
      <c r="F268" s="118">
        <v>2750.92</v>
      </c>
      <c r="G268" s="110"/>
      <c r="H268" s="118">
        <v>2767.99</v>
      </c>
      <c r="I268" s="114">
        <v>3047.86</v>
      </c>
      <c r="J268" s="118">
        <v>2878.76</v>
      </c>
      <c r="K268" s="114">
        <v>2603.58</v>
      </c>
      <c r="L268" s="156">
        <f t="shared" si="5"/>
        <v>0</v>
      </c>
      <c r="M268" s="84"/>
    </row>
    <row r="269" spans="1:13" ht="12" customHeight="1" x14ac:dyDescent="0.3">
      <c r="A269" s="113">
        <v>265</v>
      </c>
      <c r="B269" s="118">
        <v>2299.11</v>
      </c>
      <c r="C269" s="118">
        <v>3339.81</v>
      </c>
      <c r="D269" s="118">
        <v>3544.2</v>
      </c>
      <c r="E269" s="114">
        <v>4967.72</v>
      </c>
      <c r="F269" s="118">
        <v>2761.46</v>
      </c>
      <c r="G269" s="110"/>
      <c r="H269" s="118">
        <v>2778.29</v>
      </c>
      <c r="I269" s="114">
        <v>3059.41</v>
      </c>
      <c r="J269" s="118">
        <v>2889.69</v>
      </c>
      <c r="K269" s="114">
        <v>2613.4499999999998</v>
      </c>
      <c r="L269" s="156">
        <f t="shared" si="5"/>
        <v>0</v>
      </c>
      <c r="M269" s="84"/>
    </row>
    <row r="270" spans="1:13" ht="12" customHeight="1" x14ac:dyDescent="0.3">
      <c r="A270" s="113">
        <v>266</v>
      </c>
      <c r="B270" s="118">
        <v>2307.6799999999998</v>
      </c>
      <c r="C270" s="118">
        <v>3356.81</v>
      </c>
      <c r="D270" s="118">
        <v>3557.07</v>
      </c>
      <c r="E270" s="114">
        <v>4987.72</v>
      </c>
      <c r="F270" s="118">
        <v>2772.01</v>
      </c>
      <c r="G270" s="110"/>
      <c r="H270" s="118">
        <v>2788.59</v>
      </c>
      <c r="I270" s="114">
        <v>3070.96</v>
      </c>
      <c r="J270" s="118">
        <v>2900.61</v>
      </c>
      <c r="K270" s="114">
        <v>2623.31</v>
      </c>
      <c r="L270" s="156">
        <f t="shared" si="5"/>
        <v>0</v>
      </c>
      <c r="M270" s="84"/>
    </row>
    <row r="271" spans="1:13" ht="12" customHeight="1" x14ac:dyDescent="0.3">
      <c r="A271" s="113">
        <v>267</v>
      </c>
      <c r="B271" s="118">
        <v>2316.2399999999998</v>
      </c>
      <c r="C271" s="118">
        <v>3364.8</v>
      </c>
      <c r="D271" s="118">
        <v>3569.93</v>
      </c>
      <c r="E271" s="114">
        <v>5007.72</v>
      </c>
      <c r="F271" s="118">
        <v>2782.55</v>
      </c>
      <c r="G271" s="110"/>
      <c r="H271" s="118">
        <v>2798.88</v>
      </c>
      <c r="I271" s="114">
        <v>3082.5</v>
      </c>
      <c r="J271" s="118">
        <v>2911.54</v>
      </c>
      <c r="K271" s="114">
        <v>2633.17</v>
      </c>
      <c r="L271" s="156">
        <f t="shared" si="5"/>
        <v>0</v>
      </c>
      <c r="M271" s="84"/>
    </row>
    <row r="272" spans="1:13" ht="12" customHeight="1" x14ac:dyDescent="0.3">
      <c r="A272" s="113">
        <v>268</v>
      </c>
      <c r="B272" s="118">
        <v>2324.81</v>
      </c>
      <c r="C272" s="118">
        <v>3381.8</v>
      </c>
      <c r="D272" s="118">
        <v>3582.8</v>
      </c>
      <c r="E272" s="114">
        <v>5027.72</v>
      </c>
      <c r="F272" s="118">
        <v>2793.09</v>
      </c>
      <c r="G272" s="110"/>
      <c r="H272" s="118">
        <v>2809.18</v>
      </c>
      <c r="I272" s="114">
        <v>3094.04</v>
      </c>
      <c r="J272" s="118">
        <v>2922.46</v>
      </c>
      <c r="K272" s="114">
        <v>2643.03</v>
      </c>
      <c r="L272" s="156">
        <f t="shared" si="5"/>
        <v>0</v>
      </c>
      <c r="M272" s="84"/>
    </row>
    <row r="273" spans="1:13" ht="12" customHeight="1" x14ac:dyDescent="0.3">
      <c r="A273" s="113">
        <v>269</v>
      </c>
      <c r="B273" s="118">
        <v>2333.38</v>
      </c>
      <c r="C273" s="118">
        <v>3389.79</v>
      </c>
      <c r="D273" s="118">
        <v>3595.67</v>
      </c>
      <c r="E273" s="114">
        <v>5047.72</v>
      </c>
      <c r="F273" s="118">
        <v>2803.63</v>
      </c>
      <c r="G273" s="110"/>
      <c r="H273" s="118">
        <v>2819.48</v>
      </c>
      <c r="I273" s="114">
        <v>3105.59</v>
      </c>
      <c r="J273" s="118">
        <v>2933.38</v>
      </c>
      <c r="K273" s="114">
        <v>2652.9</v>
      </c>
      <c r="L273" s="156">
        <f t="shared" si="5"/>
        <v>0</v>
      </c>
      <c r="M273" s="84"/>
    </row>
    <row r="274" spans="1:13" ht="12" customHeight="1" x14ac:dyDescent="0.3">
      <c r="A274" s="113">
        <v>270</v>
      </c>
      <c r="B274" s="118">
        <v>2341.94</v>
      </c>
      <c r="C274" s="118">
        <v>3406.79</v>
      </c>
      <c r="D274" s="118">
        <v>3608.53</v>
      </c>
      <c r="E274" s="114">
        <v>5067.72</v>
      </c>
      <c r="F274" s="118">
        <v>2814.17</v>
      </c>
      <c r="G274" s="110"/>
      <c r="H274" s="118">
        <v>2829.77</v>
      </c>
      <c r="I274" s="114">
        <v>3117.14</v>
      </c>
      <c r="J274" s="118">
        <v>2944.31</v>
      </c>
      <c r="K274" s="114">
        <v>2662.76</v>
      </c>
      <c r="L274" s="156">
        <f t="shared" si="5"/>
        <v>0</v>
      </c>
      <c r="M274" s="84"/>
    </row>
    <row r="275" spans="1:13" ht="12" customHeight="1" x14ac:dyDescent="0.3">
      <c r="A275" s="113">
        <v>271</v>
      </c>
      <c r="B275" s="118">
        <v>2350.5100000000002</v>
      </c>
      <c r="C275" s="118">
        <v>3414.78</v>
      </c>
      <c r="D275" s="118">
        <v>3621.4</v>
      </c>
      <c r="E275" s="114">
        <v>5087.72</v>
      </c>
      <c r="F275" s="118">
        <v>2824.72</v>
      </c>
      <c r="G275" s="110"/>
      <c r="H275" s="118">
        <v>2840.07</v>
      </c>
      <c r="I275" s="114">
        <v>3128.68</v>
      </c>
      <c r="J275" s="118">
        <v>2955.23</v>
      </c>
      <c r="K275" s="114">
        <v>2672.62</v>
      </c>
      <c r="L275" s="156">
        <f t="shared" si="5"/>
        <v>0</v>
      </c>
      <c r="M275" s="84"/>
    </row>
    <row r="276" spans="1:13" ht="12" customHeight="1" x14ac:dyDescent="0.3">
      <c r="A276" s="115">
        <v>272</v>
      </c>
      <c r="B276" s="118">
        <v>2359.08</v>
      </c>
      <c r="C276" s="117">
        <v>3431.78</v>
      </c>
      <c r="D276" s="117">
        <v>3634.27</v>
      </c>
      <c r="E276" s="116">
        <v>5107.72</v>
      </c>
      <c r="F276" s="117">
        <v>2835.26</v>
      </c>
      <c r="G276" s="111"/>
      <c r="H276" s="117">
        <v>2850.37</v>
      </c>
      <c r="I276" s="116">
        <v>3140.22</v>
      </c>
      <c r="J276" s="117">
        <v>2966.16</v>
      </c>
      <c r="K276" s="116">
        <v>2682.49</v>
      </c>
      <c r="L276" s="156">
        <f t="shared" si="5"/>
        <v>0</v>
      </c>
      <c r="M276" s="84"/>
    </row>
    <row r="277" spans="1:13" ht="12" customHeight="1" x14ac:dyDescent="0.3">
      <c r="A277" s="113">
        <v>273</v>
      </c>
      <c r="B277" s="118">
        <v>2367.64</v>
      </c>
      <c r="C277" s="118">
        <v>3439.77</v>
      </c>
      <c r="D277" s="118">
        <v>3647.13</v>
      </c>
      <c r="E277" s="114">
        <v>5127.71</v>
      </c>
      <c r="F277" s="118">
        <v>2845.8</v>
      </c>
      <c r="G277" s="110"/>
      <c r="H277" s="118">
        <v>2860.66</v>
      </c>
      <c r="I277" s="114">
        <v>3151.77</v>
      </c>
      <c r="J277" s="118">
        <v>2977.08</v>
      </c>
      <c r="K277" s="114">
        <v>2692.34</v>
      </c>
      <c r="L277" s="156">
        <f t="shared" si="5"/>
        <v>0</v>
      </c>
      <c r="M277" s="84"/>
    </row>
    <row r="278" spans="1:13" ht="12" customHeight="1" x14ac:dyDescent="0.3">
      <c r="A278" s="113">
        <v>274</v>
      </c>
      <c r="B278" s="118">
        <v>2376.21</v>
      </c>
      <c r="C278" s="118">
        <v>3456.77</v>
      </c>
      <c r="D278" s="118">
        <v>3660</v>
      </c>
      <c r="E278" s="114">
        <v>5147.71</v>
      </c>
      <c r="F278" s="118">
        <v>2856.34</v>
      </c>
      <c r="G278" s="110"/>
      <c r="H278" s="118">
        <v>2870.96</v>
      </c>
      <c r="I278" s="114">
        <v>3163.32</v>
      </c>
      <c r="J278" s="118">
        <v>2988.01</v>
      </c>
      <c r="K278" s="114">
        <v>2702.2</v>
      </c>
      <c r="L278" s="156">
        <f t="shared" si="5"/>
        <v>0</v>
      </c>
      <c r="M278" s="84"/>
    </row>
    <row r="279" spans="1:13" ht="12" customHeight="1" x14ac:dyDescent="0.3">
      <c r="A279" s="113">
        <v>275</v>
      </c>
      <c r="B279" s="118">
        <v>2384.7800000000002</v>
      </c>
      <c r="C279" s="118">
        <v>3464.76</v>
      </c>
      <c r="D279" s="118">
        <v>3672.87</v>
      </c>
      <c r="E279" s="114">
        <v>5167.71</v>
      </c>
      <c r="F279" s="118">
        <v>2866.88</v>
      </c>
      <c r="G279" s="110"/>
      <c r="H279" s="118">
        <v>2881.25</v>
      </c>
      <c r="I279" s="114">
        <v>3174.86</v>
      </c>
      <c r="J279" s="118">
        <v>2998.93</v>
      </c>
      <c r="K279" s="114">
        <v>2712.07</v>
      </c>
      <c r="L279" s="156">
        <f t="shared" si="5"/>
        <v>0</v>
      </c>
      <c r="M279" s="84"/>
    </row>
    <row r="280" spans="1:13" ht="12" customHeight="1" x14ac:dyDescent="0.3">
      <c r="A280" s="113">
        <v>276</v>
      </c>
      <c r="B280" s="118">
        <v>2393.34</v>
      </c>
      <c r="C280" s="118">
        <v>3481.76</v>
      </c>
      <c r="D280" s="118">
        <v>3685.73</v>
      </c>
      <c r="E280" s="114">
        <v>5187.71</v>
      </c>
      <c r="F280" s="118">
        <v>2877.43</v>
      </c>
      <c r="G280" s="110"/>
      <c r="H280" s="118">
        <v>2891.55</v>
      </c>
      <c r="I280" s="114">
        <v>3186.4</v>
      </c>
      <c r="J280" s="118">
        <v>3009.85</v>
      </c>
      <c r="K280" s="114">
        <v>2721.93</v>
      </c>
      <c r="L280" s="156">
        <f t="shared" si="5"/>
        <v>0</v>
      </c>
      <c r="M280" s="84"/>
    </row>
    <row r="281" spans="1:13" ht="12" customHeight="1" x14ac:dyDescent="0.3">
      <c r="A281" s="113">
        <v>277</v>
      </c>
      <c r="B281" s="118">
        <v>2401.91</v>
      </c>
      <c r="C281" s="118">
        <v>3489.75</v>
      </c>
      <c r="D281" s="118">
        <v>3698.6</v>
      </c>
      <c r="E281" s="114">
        <v>5207.71</v>
      </c>
      <c r="F281" s="118">
        <v>2887.97</v>
      </c>
      <c r="G281" s="110"/>
      <c r="H281" s="118">
        <v>2901.85</v>
      </c>
      <c r="I281" s="114">
        <v>3197.95</v>
      </c>
      <c r="J281" s="118">
        <v>3020.78</v>
      </c>
      <c r="K281" s="114">
        <v>2731.79</v>
      </c>
      <c r="L281" s="156">
        <f t="shared" si="5"/>
        <v>0</v>
      </c>
      <c r="M281" s="84"/>
    </row>
    <row r="282" spans="1:13" ht="12" customHeight="1" x14ac:dyDescent="0.3">
      <c r="A282" s="113">
        <v>278</v>
      </c>
      <c r="B282" s="118">
        <v>2410.48</v>
      </c>
      <c r="C282" s="118">
        <v>3506.75</v>
      </c>
      <c r="D282" s="118">
        <v>3711.47</v>
      </c>
      <c r="E282" s="114">
        <v>5227.71</v>
      </c>
      <c r="F282" s="118">
        <v>2898.51</v>
      </c>
      <c r="G282" s="110"/>
      <c r="H282" s="118">
        <v>2912.14</v>
      </c>
      <c r="I282" s="114">
        <v>3209.5</v>
      </c>
      <c r="J282" s="118">
        <v>3031.7</v>
      </c>
      <c r="K282" s="114">
        <v>2741.65</v>
      </c>
      <c r="L282" s="156">
        <f t="shared" si="5"/>
        <v>0</v>
      </c>
      <c r="M282" s="84"/>
    </row>
    <row r="283" spans="1:13" ht="12" customHeight="1" x14ac:dyDescent="0.3">
      <c r="A283" s="113">
        <v>279</v>
      </c>
      <c r="B283" s="118">
        <v>2419.04</v>
      </c>
      <c r="C283" s="118">
        <v>3514.74</v>
      </c>
      <c r="D283" s="118">
        <v>3724.33</v>
      </c>
      <c r="E283" s="114">
        <v>5247.71</v>
      </c>
      <c r="F283" s="118">
        <v>2909.05</v>
      </c>
      <c r="G283" s="110"/>
      <c r="H283" s="118">
        <v>2922.44</v>
      </c>
      <c r="I283" s="114">
        <v>3221.04</v>
      </c>
      <c r="J283" s="118">
        <v>3042.63</v>
      </c>
      <c r="K283" s="114">
        <v>2751.52</v>
      </c>
      <c r="L283" s="156">
        <f t="shared" si="5"/>
        <v>0</v>
      </c>
      <c r="M283" s="84"/>
    </row>
    <row r="284" spans="1:13" ht="12" customHeight="1" x14ac:dyDescent="0.3">
      <c r="A284" s="113">
        <v>280</v>
      </c>
      <c r="B284" s="118">
        <v>2427.61</v>
      </c>
      <c r="C284" s="118">
        <v>3531.74</v>
      </c>
      <c r="D284" s="118">
        <v>3737.2</v>
      </c>
      <c r="E284" s="114">
        <v>5267.71</v>
      </c>
      <c r="F284" s="118">
        <v>2919.6</v>
      </c>
      <c r="G284" s="110"/>
      <c r="H284" s="118">
        <v>2932.74</v>
      </c>
      <c r="I284" s="114">
        <v>3232.58</v>
      </c>
      <c r="J284" s="118">
        <v>3053.55</v>
      </c>
      <c r="K284" s="114">
        <v>2761.38</v>
      </c>
      <c r="L284" s="156">
        <f t="shared" si="5"/>
        <v>0</v>
      </c>
      <c r="M284" s="84"/>
    </row>
    <row r="285" spans="1:13" ht="12" customHeight="1" x14ac:dyDescent="0.3">
      <c r="A285" s="113">
        <v>281</v>
      </c>
      <c r="B285" s="118">
        <v>2436.1799999999998</v>
      </c>
      <c r="C285" s="118">
        <v>3539.73</v>
      </c>
      <c r="D285" s="118">
        <v>3750.07</v>
      </c>
      <c r="E285" s="114">
        <v>5287.71</v>
      </c>
      <c r="F285" s="118">
        <v>2930.14</v>
      </c>
      <c r="G285" s="110"/>
      <c r="H285" s="118">
        <v>2943.03</v>
      </c>
      <c r="I285" s="114">
        <v>3244.13</v>
      </c>
      <c r="J285" s="118">
        <v>3064.48</v>
      </c>
      <c r="K285" s="114">
        <v>2771.24</v>
      </c>
      <c r="L285" s="156">
        <f t="shared" si="5"/>
        <v>0</v>
      </c>
      <c r="M285" s="84"/>
    </row>
    <row r="286" spans="1:13" ht="12" customHeight="1" x14ac:dyDescent="0.3">
      <c r="A286" s="113">
        <v>282</v>
      </c>
      <c r="B286" s="118">
        <v>2444.7399999999998</v>
      </c>
      <c r="C286" s="118">
        <v>3556.73</v>
      </c>
      <c r="D286" s="118">
        <v>3762.93</v>
      </c>
      <c r="E286" s="114">
        <v>5307.71</v>
      </c>
      <c r="F286" s="118">
        <v>2940.68</v>
      </c>
      <c r="G286" s="110"/>
      <c r="H286" s="118">
        <v>2953.33</v>
      </c>
      <c r="I286" s="114">
        <v>3255.68</v>
      </c>
      <c r="J286" s="118">
        <v>3075.4</v>
      </c>
      <c r="K286" s="114">
        <v>2781.11</v>
      </c>
      <c r="L286" s="156">
        <f t="shared" si="5"/>
        <v>0</v>
      </c>
      <c r="M286" s="84"/>
    </row>
    <row r="287" spans="1:13" ht="12" customHeight="1" x14ac:dyDescent="0.3">
      <c r="A287" s="113">
        <v>283</v>
      </c>
      <c r="B287" s="118">
        <v>2453.31</v>
      </c>
      <c r="C287" s="118">
        <v>3564.72</v>
      </c>
      <c r="D287" s="118">
        <v>3775.8</v>
      </c>
      <c r="E287" s="114">
        <v>5327.71</v>
      </c>
      <c r="F287" s="118">
        <v>2951.22</v>
      </c>
      <c r="G287" s="110"/>
      <c r="H287" s="118">
        <v>2963.63</v>
      </c>
      <c r="I287" s="114">
        <v>3267.21</v>
      </c>
      <c r="J287" s="118">
        <v>3086.32</v>
      </c>
      <c r="K287" s="114">
        <v>2790.97</v>
      </c>
      <c r="L287" s="156">
        <f t="shared" si="5"/>
        <v>0</v>
      </c>
      <c r="M287" s="84"/>
    </row>
    <row r="288" spans="1:13" ht="12" customHeight="1" x14ac:dyDescent="0.3">
      <c r="A288" s="113">
        <v>284</v>
      </c>
      <c r="B288" s="118">
        <v>2461.88</v>
      </c>
      <c r="C288" s="118">
        <v>3581.72</v>
      </c>
      <c r="D288" s="118">
        <v>3788.67</v>
      </c>
      <c r="E288" s="114">
        <v>5347.71</v>
      </c>
      <c r="F288" s="118">
        <v>2961.76</v>
      </c>
      <c r="G288" s="110"/>
      <c r="H288" s="118">
        <v>2973.92</v>
      </c>
      <c r="I288" s="114">
        <v>3278.76</v>
      </c>
      <c r="J288" s="118">
        <v>3097.25</v>
      </c>
      <c r="K288" s="114">
        <v>2800.82</v>
      </c>
      <c r="L288" s="156">
        <f t="shared" si="5"/>
        <v>0</v>
      </c>
      <c r="M288" s="84"/>
    </row>
    <row r="289" spans="1:13" ht="12" customHeight="1" x14ac:dyDescent="0.3">
      <c r="A289" s="113">
        <v>285</v>
      </c>
      <c r="B289" s="118">
        <v>2470.44</v>
      </c>
      <c r="C289" s="118">
        <v>3589.71</v>
      </c>
      <c r="D289" s="118">
        <v>3801.53</v>
      </c>
      <c r="E289" s="114">
        <v>5367.7</v>
      </c>
      <c r="F289" s="118">
        <v>2972.31</v>
      </c>
      <c r="G289" s="110"/>
      <c r="H289" s="118">
        <v>2984.22</v>
      </c>
      <c r="I289" s="114">
        <v>3290.31</v>
      </c>
      <c r="J289" s="118">
        <v>3108.17</v>
      </c>
      <c r="K289" s="114">
        <v>2810.69</v>
      </c>
      <c r="L289" s="156">
        <f t="shared" si="5"/>
        <v>0</v>
      </c>
      <c r="M289" s="84"/>
    </row>
    <row r="290" spans="1:13" ht="12" customHeight="1" x14ac:dyDescent="0.3">
      <c r="A290" s="113">
        <v>286</v>
      </c>
      <c r="B290" s="118">
        <v>2479.0100000000002</v>
      </c>
      <c r="C290" s="118">
        <v>3606.71</v>
      </c>
      <c r="D290" s="118">
        <v>3814.4</v>
      </c>
      <c r="E290" s="114">
        <v>5387.7</v>
      </c>
      <c r="F290" s="118">
        <v>2982.85</v>
      </c>
      <c r="G290" s="110"/>
      <c r="H290" s="118">
        <v>2994.52</v>
      </c>
      <c r="I290" s="114">
        <v>3301.86</v>
      </c>
      <c r="J290" s="118">
        <v>3119.1</v>
      </c>
      <c r="K290" s="114">
        <v>2820.55</v>
      </c>
      <c r="L290" s="156">
        <f t="shared" si="5"/>
        <v>0</v>
      </c>
      <c r="M290" s="84"/>
    </row>
    <row r="291" spans="1:13" ht="12" customHeight="1" x14ac:dyDescent="0.3">
      <c r="A291" s="113">
        <v>287</v>
      </c>
      <c r="B291" s="118">
        <v>2487.58</v>
      </c>
      <c r="C291" s="118">
        <v>3614.7</v>
      </c>
      <c r="D291" s="118">
        <v>3827.27</v>
      </c>
      <c r="E291" s="114">
        <v>5407.7</v>
      </c>
      <c r="F291" s="118">
        <v>2993.39</v>
      </c>
      <c r="G291" s="110"/>
      <c r="H291" s="118">
        <v>3004.81</v>
      </c>
      <c r="I291" s="114">
        <v>3313.39</v>
      </c>
      <c r="J291" s="118">
        <v>3130.02</v>
      </c>
      <c r="K291" s="114">
        <v>2830.41</v>
      </c>
      <c r="L291" s="156">
        <f t="shared" si="5"/>
        <v>0</v>
      </c>
      <c r="M291" s="84"/>
    </row>
    <row r="292" spans="1:13" ht="12" customHeight="1" x14ac:dyDescent="0.3">
      <c r="A292" s="113">
        <v>288</v>
      </c>
      <c r="B292" s="118">
        <v>2496.14</v>
      </c>
      <c r="C292" s="118">
        <v>3631.7</v>
      </c>
      <c r="D292" s="118">
        <v>3840.13</v>
      </c>
      <c r="E292" s="114">
        <v>5427.7</v>
      </c>
      <c r="F292" s="118">
        <v>3003.93</v>
      </c>
      <c r="G292" s="110"/>
      <c r="H292" s="118">
        <v>3015.11</v>
      </c>
      <c r="I292" s="114">
        <v>3324.94</v>
      </c>
      <c r="J292" s="118">
        <v>3140.95</v>
      </c>
      <c r="K292" s="114">
        <v>2840.27</v>
      </c>
      <c r="L292" s="156">
        <f t="shared" si="5"/>
        <v>0</v>
      </c>
      <c r="M292" s="84"/>
    </row>
    <row r="293" spans="1:13" ht="12" customHeight="1" x14ac:dyDescent="0.3">
      <c r="A293" s="113">
        <v>289</v>
      </c>
      <c r="B293" s="118">
        <v>2504.71</v>
      </c>
      <c r="C293" s="118">
        <v>3639.69</v>
      </c>
      <c r="D293" s="118">
        <v>3853</v>
      </c>
      <c r="E293" s="114">
        <v>5447.7</v>
      </c>
      <c r="F293" s="118">
        <v>3014.47</v>
      </c>
      <c r="G293" s="110"/>
      <c r="H293" s="118">
        <v>3025.4</v>
      </c>
      <c r="I293" s="114">
        <v>3336.49</v>
      </c>
      <c r="J293" s="118">
        <v>3151.87</v>
      </c>
      <c r="K293" s="114">
        <v>2850.14</v>
      </c>
      <c r="L293" s="156">
        <f t="shared" si="5"/>
        <v>0</v>
      </c>
      <c r="M293" s="84"/>
    </row>
    <row r="294" spans="1:13" ht="12" customHeight="1" x14ac:dyDescent="0.3">
      <c r="A294" s="113">
        <v>290</v>
      </c>
      <c r="B294" s="118">
        <v>2513.2800000000002</v>
      </c>
      <c r="C294" s="118">
        <v>3656.69</v>
      </c>
      <c r="D294" s="118">
        <v>3865.87</v>
      </c>
      <c r="E294" s="114">
        <v>5467.7</v>
      </c>
      <c r="F294" s="118">
        <v>3025.02</v>
      </c>
      <c r="G294" s="110"/>
      <c r="H294" s="118">
        <v>3035.7</v>
      </c>
      <c r="I294" s="114">
        <v>3348.04</v>
      </c>
      <c r="J294" s="118">
        <v>3162.8</v>
      </c>
      <c r="K294" s="114">
        <v>2860</v>
      </c>
      <c r="L294" s="156">
        <f t="shared" si="5"/>
        <v>0</v>
      </c>
      <c r="M294" s="84"/>
    </row>
    <row r="295" spans="1:13" ht="12" customHeight="1" x14ac:dyDescent="0.3">
      <c r="A295" s="113">
        <v>291</v>
      </c>
      <c r="B295" s="118">
        <v>2521.84</v>
      </c>
      <c r="C295" s="118">
        <v>3664.68</v>
      </c>
      <c r="D295" s="118">
        <v>3878.73</v>
      </c>
      <c r="E295" s="114">
        <v>5487.7</v>
      </c>
      <c r="F295" s="118">
        <v>3035.56</v>
      </c>
      <c r="G295" s="110"/>
      <c r="H295" s="118">
        <v>3046</v>
      </c>
      <c r="I295" s="114">
        <v>3359.57</v>
      </c>
      <c r="J295" s="118">
        <v>3173.72</v>
      </c>
      <c r="K295" s="114">
        <v>2869.86</v>
      </c>
      <c r="L295" s="156">
        <f t="shared" si="5"/>
        <v>0</v>
      </c>
      <c r="M295" s="84"/>
    </row>
    <row r="296" spans="1:13" ht="12" customHeight="1" x14ac:dyDescent="0.3">
      <c r="A296" s="113">
        <v>292</v>
      </c>
      <c r="B296" s="118">
        <v>2530.41</v>
      </c>
      <c r="C296" s="118">
        <v>3681.68</v>
      </c>
      <c r="D296" s="118">
        <v>3891.6</v>
      </c>
      <c r="E296" s="114">
        <v>5507.7</v>
      </c>
      <c r="F296" s="118">
        <v>3046.1</v>
      </c>
      <c r="G296" s="110"/>
      <c r="H296" s="118">
        <v>3056.29</v>
      </c>
      <c r="I296" s="114">
        <v>3371.12</v>
      </c>
      <c r="J296" s="118">
        <v>3184.64</v>
      </c>
      <c r="K296" s="114">
        <v>2879.73</v>
      </c>
      <c r="L296" s="156">
        <f t="shared" si="5"/>
        <v>0</v>
      </c>
      <c r="M296" s="84"/>
    </row>
    <row r="297" spans="1:13" ht="12" customHeight="1" x14ac:dyDescent="0.3">
      <c r="A297" s="113">
        <v>293</v>
      </c>
      <c r="B297" s="118">
        <v>2538.98</v>
      </c>
      <c r="C297" s="118">
        <v>3689.67</v>
      </c>
      <c r="D297" s="118">
        <v>3904.47</v>
      </c>
      <c r="E297" s="114">
        <v>5527.7</v>
      </c>
      <c r="F297" s="118">
        <v>3056.64</v>
      </c>
      <c r="G297" s="110"/>
      <c r="H297" s="118">
        <v>3066.59</v>
      </c>
      <c r="I297" s="114">
        <v>3382.67</v>
      </c>
      <c r="J297" s="118">
        <v>3195.57</v>
      </c>
      <c r="K297" s="114">
        <v>2889.59</v>
      </c>
      <c r="L297" s="156">
        <f t="shared" si="5"/>
        <v>0</v>
      </c>
      <c r="M297" s="84"/>
    </row>
    <row r="298" spans="1:13" ht="12" customHeight="1" x14ac:dyDescent="0.3">
      <c r="A298" s="113">
        <v>294</v>
      </c>
      <c r="B298" s="118">
        <v>2547.54</v>
      </c>
      <c r="C298" s="118">
        <v>3706.67</v>
      </c>
      <c r="D298" s="118">
        <v>3917.33</v>
      </c>
      <c r="E298" s="114">
        <v>5547.7</v>
      </c>
      <c r="F298" s="118">
        <v>3067.18</v>
      </c>
      <c r="G298" s="110"/>
      <c r="H298" s="118">
        <v>3076.89</v>
      </c>
      <c r="I298" s="114">
        <v>3394.22</v>
      </c>
      <c r="J298" s="118">
        <v>3206.49</v>
      </c>
      <c r="K298" s="114">
        <v>2899.45</v>
      </c>
      <c r="L298" s="156">
        <f t="shared" si="5"/>
        <v>0</v>
      </c>
      <c r="M298" s="84"/>
    </row>
    <row r="299" spans="1:13" ht="12" customHeight="1" x14ac:dyDescent="0.3">
      <c r="A299" s="113">
        <v>295</v>
      </c>
      <c r="B299" s="118">
        <v>2556.11</v>
      </c>
      <c r="C299" s="118">
        <v>3714.66</v>
      </c>
      <c r="D299" s="118">
        <v>3930.2</v>
      </c>
      <c r="E299" s="114">
        <v>5567.7</v>
      </c>
      <c r="F299" s="118">
        <v>3077.73</v>
      </c>
      <c r="G299" s="110"/>
      <c r="H299" s="118">
        <v>3087.18</v>
      </c>
      <c r="I299" s="114">
        <v>3405.75</v>
      </c>
      <c r="J299" s="118">
        <v>3217.42</v>
      </c>
      <c r="K299" s="114">
        <v>2909.31</v>
      </c>
      <c r="L299" s="156">
        <f t="shared" si="5"/>
        <v>0</v>
      </c>
      <c r="M299" s="84"/>
    </row>
    <row r="300" spans="1:13" ht="12" customHeight="1" x14ac:dyDescent="0.3">
      <c r="A300" s="113">
        <v>296</v>
      </c>
      <c r="B300" s="118">
        <v>2564.6799999999998</v>
      </c>
      <c r="C300" s="118">
        <v>3731.66</v>
      </c>
      <c r="D300" s="118">
        <v>3943.07</v>
      </c>
      <c r="E300" s="114">
        <v>5587.7</v>
      </c>
      <c r="F300" s="118">
        <v>3088.27</v>
      </c>
      <c r="G300" s="110"/>
      <c r="H300" s="118">
        <v>3097.48</v>
      </c>
      <c r="I300" s="114">
        <v>3417.3</v>
      </c>
      <c r="J300" s="118">
        <v>3228.34</v>
      </c>
      <c r="K300" s="114">
        <v>2919.17</v>
      </c>
      <c r="L300" s="156">
        <f t="shared" si="5"/>
        <v>0</v>
      </c>
      <c r="M300" s="84"/>
    </row>
    <row r="301" spans="1:13" ht="12" customHeight="1" x14ac:dyDescent="0.3">
      <c r="A301" s="113">
        <v>297</v>
      </c>
      <c r="B301" s="118">
        <v>2573.2399999999998</v>
      </c>
      <c r="C301" s="118">
        <v>3739.65</v>
      </c>
      <c r="D301" s="118">
        <v>3955.93</v>
      </c>
      <c r="E301" s="114">
        <v>5607.7</v>
      </c>
      <c r="F301" s="118">
        <v>3098.81</v>
      </c>
      <c r="G301" s="110"/>
      <c r="H301" s="118">
        <v>3107.78</v>
      </c>
      <c r="I301" s="114">
        <v>3428.85</v>
      </c>
      <c r="J301" s="118">
        <v>3239.27</v>
      </c>
      <c r="K301" s="114">
        <v>2929.03</v>
      </c>
      <c r="L301" s="156">
        <f t="shared" si="5"/>
        <v>0</v>
      </c>
      <c r="M301" s="84"/>
    </row>
    <row r="302" spans="1:13" ht="12" customHeight="1" x14ac:dyDescent="0.3">
      <c r="A302" s="113">
        <v>298</v>
      </c>
      <c r="B302" s="118">
        <v>2581.81</v>
      </c>
      <c r="C302" s="118">
        <v>3756.65</v>
      </c>
      <c r="D302" s="118">
        <v>3968.8</v>
      </c>
      <c r="E302" s="114">
        <v>5627.69</v>
      </c>
      <c r="F302" s="118">
        <v>3109.35</v>
      </c>
      <c r="G302" s="110"/>
      <c r="H302" s="118">
        <v>3118.07</v>
      </c>
      <c r="I302" s="114">
        <v>3440.4</v>
      </c>
      <c r="J302" s="118">
        <v>3250.19</v>
      </c>
      <c r="K302" s="114">
        <v>2938.89</v>
      </c>
      <c r="L302" s="156">
        <f t="shared" si="5"/>
        <v>0</v>
      </c>
      <c r="M302" s="84"/>
    </row>
    <row r="303" spans="1:13" ht="12" customHeight="1" x14ac:dyDescent="0.3">
      <c r="A303" s="113">
        <v>299</v>
      </c>
      <c r="B303" s="118">
        <v>2590.38</v>
      </c>
      <c r="C303" s="118">
        <v>3764.64</v>
      </c>
      <c r="D303" s="118">
        <v>3981.67</v>
      </c>
      <c r="E303" s="114">
        <v>5647.69</v>
      </c>
      <c r="F303" s="118">
        <v>3119.89</v>
      </c>
      <c r="G303" s="110"/>
      <c r="H303" s="118">
        <v>3128.37</v>
      </c>
      <c r="I303" s="114">
        <v>3451.93</v>
      </c>
      <c r="J303" s="118">
        <v>3261.11</v>
      </c>
      <c r="K303" s="114">
        <v>2948.76</v>
      </c>
      <c r="L303" s="156">
        <f t="shared" si="5"/>
        <v>0</v>
      </c>
      <c r="M303" s="84"/>
    </row>
    <row r="304" spans="1:13" ht="12" customHeight="1" x14ac:dyDescent="0.3">
      <c r="A304" s="113">
        <v>300</v>
      </c>
      <c r="B304" s="118">
        <v>2598.94</v>
      </c>
      <c r="C304" s="118">
        <v>3781.64</v>
      </c>
      <c r="D304" s="118">
        <v>3994.53</v>
      </c>
      <c r="E304" s="114">
        <v>5667.69</v>
      </c>
      <c r="F304" s="118">
        <v>3130.44</v>
      </c>
      <c r="G304" s="110"/>
      <c r="H304" s="118">
        <v>3138.67</v>
      </c>
      <c r="I304" s="114">
        <v>3463.48</v>
      </c>
      <c r="J304" s="118">
        <v>3272.04</v>
      </c>
      <c r="K304" s="114">
        <v>2958.62</v>
      </c>
      <c r="L304" s="156">
        <f t="shared" si="5"/>
        <v>0</v>
      </c>
      <c r="M304" s="84"/>
    </row>
    <row r="305" spans="1:13" ht="12" customHeight="1" x14ac:dyDescent="0.3">
      <c r="A305" s="113">
        <v>301</v>
      </c>
      <c r="B305" s="118">
        <v>2607.5100000000002</v>
      </c>
      <c r="C305" s="118">
        <v>3789.63</v>
      </c>
      <c r="D305" s="118">
        <v>4007.4</v>
      </c>
      <c r="E305" s="114">
        <v>5687.69</v>
      </c>
      <c r="F305" s="118">
        <v>3140.98</v>
      </c>
      <c r="G305" s="110"/>
      <c r="H305" s="118">
        <v>3148.96</v>
      </c>
      <c r="I305" s="114">
        <v>3475.03</v>
      </c>
      <c r="J305" s="118">
        <v>3282.96</v>
      </c>
      <c r="K305" s="114">
        <v>2968.48</v>
      </c>
      <c r="L305" s="156">
        <f t="shared" si="5"/>
        <v>0</v>
      </c>
      <c r="M305" s="84"/>
    </row>
    <row r="306" spans="1:13" ht="12" customHeight="1" x14ac:dyDescent="0.3">
      <c r="A306" s="113">
        <v>302</v>
      </c>
      <c r="B306" s="118">
        <v>2616.08</v>
      </c>
      <c r="C306" s="118">
        <v>3806.63</v>
      </c>
      <c r="D306" s="118">
        <v>4020.27</v>
      </c>
      <c r="E306" s="114">
        <v>5707.69</v>
      </c>
      <c r="F306" s="118">
        <v>3151.52</v>
      </c>
      <c r="G306" s="110"/>
      <c r="H306" s="118">
        <v>3159.26</v>
      </c>
      <c r="I306" s="114">
        <v>3486.58</v>
      </c>
      <c r="J306" s="118">
        <v>3293.89</v>
      </c>
      <c r="K306" s="114">
        <v>2978.35</v>
      </c>
      <c r="L306" s="156">
        <f t="shared" si="5"/>
        <v>0</v>
      </c>
      <c r="M306" s="84"/>
    </row>
    <row r="307" spans="1:13" ht="12" customHeight="1" x14ac:dyDescent="0.3">
      <c r="A307" s="113">
        <v>303</v>
      </c>
      <c r="B307" s="118">
        <v>2624.64</v>
      </c>
      <c r="C307" s="118">
        <v>3814.62</v>
      </c>
      <c r="D307" s="118">
        <v>4033.13</v>
      </c>
      <c r="E307" s="114">
        <v>5727.69</v>
      </c>
      <c r="F307" s="118">
        <v>3162.06</v>
      </c>
      <c r="G307" s="110"/>
      <c r="H307" s="118">
        <v>3169.55</v>
      </c>
      <c r="I307" s="114">
        <v>3498.11</v>
      </c>
      <c r="J307" s="118">
        <v>3304.81</v>
      </c>
      <c r="K307" s="114">
        <v>2988.21</v>
      </c>
      <c r="L307" s="156">
        <f t="shared" si="5"/>
        <v>0</v>
      </c>
      <c r="M307" s="84"/>
    </row>
    <row r="308" spans="1:13" ht="12" customHeight="1" x14ac:dyDescent="0.3">
      <c r="A308" s="113">
        <v>304</v>
      </c>
      <c r="B308" s="118">
        <v>2633.21</v>
      </c>
      <c r="C308" s="118">
        <v>3831.62</v>
      </c>
      <c r="D308" s="118">
        <v>4046</v>
      </c>
      <c r="E308" s="114">
        <v>5747.69</v>
      </c>
      <c r="F308" s="118">
        <v>3172.6</v>
      </c>
      <c r="G308" s="110"/>
      <c r="H308" s="118">
        <v>3179.85</v>
      </c>
      <c r="I308" s="114">
        <v>3509.66</v>
      </c>
      <c r="J308" s="118">
        <v>3315.74</v>
      </c>
      <c r="K308" s="114">
        <v>2998.07</v>
      </c>
      <c r="L308" s="156">
        <f t="shared" si="5"/>
        <v>0</v>
      </c>
      <c r="M308" s="84"/>
    </row>
    <row r="309" spans="1:13" ht="12" customHeight="1" x14ac:dyDescent="0.3">
      <c r="A309" s="113">
        <v>305</v>
      </c>
      <c r="B309" s="118">
        <v>2641.78</v>
      </c>
      <c r="C309" s="118">
        <v>3839.61</v>
      </c>
      <c r="D309" s="118">
        <v>4058.87</v>
      </c>
      <c r="E309" s="114">
        <v>5767.69</v>
      </c>
      <c r="F309" s="118">
        <v>3183.15</v>
      </c>
      <c r="G309" s="110"/>
      <c r="H309" s="118">
        <v>3190.15</v>
      </c>
      <c r="I309" s="114">
        <v>3521.21</v>
      </c>
      <c r="J309" s="118">
        <v>3326.66</v>
      </c>
      <c r="K309" s="114">
        <v>3007.93</v>
      </c>
      <c r="L309" s="156">
        <f t="shared" si="5"/>
        <v>0</v>
      </c>
      <c r="M309" s="84"/>
    </row>
    <row r="310" spans="1:13" ht="12" customHeight="1" x14ac:dyDescent="0.3">
      <c r="A310" s="113">
        <v>306</v>
      </c>
      <c r="B310" s="118">
        <v>2650.34</v>
      </c>
      <c r="C310" s="118">
        <v>3856.61</v>
      </c>
      <c r="D310" s="118">
        <v>4071.73</v>
      </c>
      <c r="E310" s="114">
        <v>5787.69</v>
      </c>
      <c r="F310" s="118">
        <v>3193.69</v>
      </c>
      <c r="G310" s="110"/>
      <c r="H310" s="118">
        <v>3200.44</v>
      </c>
      <c r="I310" s="114">
        <v>3532.76</v>
      </c>
      <c r="J310" s="118">
        <v>3337.58</v>
      </c>
      <c r="K310" s="114">
        <v>3017.79</v>
      </c>
      <c r="L310" s="156">
        <f t="shared" si="5"/>
        <v>0</v>
      </c>
      <c r="M310" s="84"/>
    </row>
    <row r="311" spans="1:13" ht="12" customHeight="1" x14ac:dyDescent="0.3">
      <c r="A311" s="115">
        <v>307</v>
      </c>
      <c r="B311" s="118">
        <v>2658.91</v>
      </c>
      <c r="C311" s="117">
        <v>3864.6</v>
      </c>
      <c r="D311" s="117">
        <v>4084.6</v>
      </c>
      <c r="E311" s="116">
        <v>5807.69</v>
      </c>
      <c r="F311" s="117">
        <v>3204.23</v>
      </c>
      <c r="G311" s="111"/>
      <c r="H311" s="117">
        <v>3210.74</v>
      </c>
      <c r="I311" s="116">
        <v>3544.29</v>
      </c>
      <c r="J311" s="117">
        <v>3348.51</v>
      </c>
      <c r="K311" s="116">
        <v>3027.65</v>
      </c>
      <c r="L311" s="156">
        <f t="shared" si="5"/>
        <v>0</v>
      </c>
      <c r="M311" s="84"/>
    </row>
    <row r="312" spans="1:13" ht="12" customHeight="1" x14ac:dyDescent="0.3">
      <c r="A312" s="113">
        <v>308</v>
      </c>
      <c r="B312" s="118">
        <v>2667.48</v>
      </c>
      <c r="C312" s="118">
        <v>3881.6</v>
      </c>
      <c r="D312" s="118">
        <v>4097.47</v>
      </c>
      <c r="E312" s="114">
        <v>5827.69</v>
      </c>
      <c r="F312" s="118">
        <v>3214.77</v>
      </c>
      <c r="G312" s="110"/>
      <c r="H312" s="118">
        <v>3221.04</v>
      </c>
      <c r="I312" s="114">
        <v>3555.84</v>
      </c>
      <c r="J312" s="118">
        <v>3359.43</v>
      </c>
      <c r="K312" s="114">
        <v>3037.51</v>
      </c>
      <c r="L312" s="156">
        <f t="shared" si="5"/>
        <v>0</v>
      </c>
      <c r="M312" s="84"/>
    </row>
    <row r="313" spans="1:13" ht="12" customHeight="1" x14ac:dyDescent="0.3">
      <c r="A313" s="113">
        <v>309</v>
      </c>
      <c r="B313" s="118">
        <v>2676.04</v>
      </c>
      <c r="C313" s="118">
        <v>3889.59</v>
      </c>
      <c r="D313" s="118">
        <v>4110.33</v>
      </c>
      <c r="E313" s="114">
        <v>5847.69</v>
      </c>
      <c r="F313" s="118">
        <v>3225.31</v>
      </c>
      <c r="G313" s="110"/>
      <c r="H313" s="118">
        <v>3231.33</v>
      </c>
      <c r="I313" s="114">
        <v>3567.39</v>
      </c>
      <c r="J313" s="118">
        <v>3370.36</v>
      </c>
      <c r="K313" s="114">
        <v>3047.38</v>
      </c>
      <c r="L313" s="156">
        <f t="shared" si="5"/>
        <v>0</v>
      </c>
      <c r="M313" s="84"/>
    </row>
    <row r="314" spans="1:13" ht="12" customHeight="1" x14ac:dyDescent="0.3">
      <c r="A314" s="113">
        <v>310</v>
      </c>
      <c r="B314" s="118">
        <v>2684.61</v>
      </c>
      <c r="C314" s="118">
        <v>3906.59</v>
      </c>
      <c r="D314" s="118">
        <v>4123.2</v>
      </c>
      <c r="E314" s="114">
        <v>5867.68</v>
      </c>
      <c r="F314" s="118">
        <v>3235.86</v>
      </c>
      <c r="G314" s="110"/>
      <c r="H314" s="118">
        <v>3241.63</v>
      </c>
      <c r="I314" s="114">
        <v>3578.94</v>
      </c>
      <c r="J314" s="118">
        <v>3381.28</v>
      </c>
      <c r="K314" s="114">
        <v>3057.24</v>
      </c>
      <c r="L314" s="156">
        <f t="shared" si="5"/>
        <v>0</v>
      </c>
      <c r="M314" s="84"/>
    </row>
    <row r="315" spans="1:13" ht="12" customHeight="1" x14ac:dyDescent="0.3">
      <c r="A315" s="113">
        <v>311</v>
      </c>
      <c r="B315" s="118">
        <v>2693.18</v>
      </c>
      <c r="C315" s="118">
        <v>3914.58</v>
      </c>
      <c r="D315" s="118">
        <v>4136.07</v>
      </c>
      <c r="E315" s="114">
        <v>5887.68</v>
      </c>
      <c r="F315" s="118">
        <v>3246.4</v>
      </c>
      <c r="G315" s="110"/>
      <c r="H315" s="118">
        <v>3251.93</v>
      </c>
      <c r="I315" s="114">
        <v>3590.47</v>
      </c>
      <c r="J315" s="118">
        <v>3392.21</v>
      </c>
      <c r="K315" s="114">
        <v>3067.1</v>
      </c>
      <c r="L315" s="156">
        <f t="shared" si="5"/>
        <v>0</v>
      </c>
      <c r="M315" s="84"/>
    </row>
    <row r="316" spans="1:13" ht="12" customHeight="1" x14ac:dyDescent="0.3">
      <c r="A316" s="113">
        <v>312</v>
      </c>
      <c r="B316" s="118">
        <v>2701.74</v>
      </c>
      <c r="C316" s="118">
        <v>3931.58</v>
      </c>
      <c r="D316" s="118">
        <v>4148.93</v>
      </c>
      <c r="E316" s="114">
        <v>5907.68</v>
      </c>
      <c r="F316" s="118">
        <v>3256.94</v>
      </c>
      <c r="G316" s="110"/>
      <c r="H316" s="118">
        <v>3262.22</v>
      </c>
      <c r="I316" s="114">
        <v>3602.02</v>
      </c>
      <c r="J316" s="118">
        <v>3403.13</v>
      </c>
      <c r="K316" s="114">
        <v>3076.97</v>
      </c>
      <c r="L316" s="156">
        <f t="shared" si="5"/>
        <v>0</v>
      </c>
      <c r="M316" s="84"/>
    </row>
    <row r="317" spans="1:13" ht="12" customHeight="1" x14ac:dyDescent="0.3">
      <c r="A317" s="113">
        <v>313</v>
      </c>
      <c r="B317" s="118">
        <v>2710.31</v>
      </c>
      <c r="C317" s="118">
        <v>3939.57</v>
      </c>
      <c r="D317" s="118">
        <v>4161.8</v>
      </c>
      <c r="E317" s="114">
        <v>5927.68</v>
      </c>
      <c r="F317" s="118">
        <v>3267.48</v>
      </c>
      <c r="G317" s="110"/>
      <c r="H317" s="118">
        <v>3272.52</v>
      </c>
      <c r="I317" s="114">
        <v>3613.57</v>
      </c>
      <c r="J317" s="118">
        <v>3414.06</v>
      </c>
      <c r="K317" s="114">
        <v>3086.83</v>
      </c>
      <c r="L317" s="156">
        <f t="shared" si="5"/>
        <v>0</v>
      </c>
      <c r="M317" s="84"/>
    </row>
    <row r="318" spans="1:13" ht="12" customHeight="1" x14ac:dyDescent="0.3">
      <c r="A318" s="113">
        <v>314</v>
      </c>
      <c r="B318" s="118">
        <v>2718.88</v>
      </c>
      <c r="C318" s="118">
        <v>3956.57</v>
      </c>
      <c r="D318" s="118">
        <v>4174.67</v>
      </c>
      <c r="E318" s="114">
        <v>5947.68</v>
      </c>
      <c r="F318" s="118">
        <v>3278.02</v>
      </c>
      <c r="G318" s="110"/>
      <c r="H318" s="118">
        <v>3282.81</v>
      </c>
      <c r="I318" s="114">
        <v>3625.12</v>
      </c>
      <c r="J318" s="118">
        <v>3424.98</v>
      </c>
      <c r="K318" s="114">
        <v>3096.69</v>
      </c>
      <c r="L318" s="156">
        <f t="shared" si="5"/>
        <v>0</v>
      </c>
      <c r="M318" s="84"/>
    </row>
    <row r="319" spans="1:13" ht="12" customHeight="1" x14ac:dyDescent="0.3">
      <c r="A319" s="113">
        <v>315</v>
      </c>
      <c r="B319" s="118">
        <v>2727.44</v>
      </c>
      <c r="C319" s="118">
        <v>3964.56</v>
      </c>
      <c r="D319" s="118">
        <v>4187.53</v>
      </c>
      <c r="E319" s="114">
        <v>5967.68</v>
      </c>
      <c r="F319" s="118">
        <v>3288.57</v>
      </c>
      <c r="G319" s="110"/>
      <c r="H319" s="118">
        <v>3293.11</v>
      </c>
      <c r="I319" s="114">
        <v>3636.65</v>
      </c>
      <c r="J319" s="118">
        <v>3435.9</v>
      </c>
      <c r="K319" s="114">
        <v>3106.56</v>
      </c>
      <c r="L319" s="156">
        <f t="shared" si="5"/>
        <v>0</v>
      </c>
      <c r="M319" s="84"/>
    </row>
    <row r="320" spans="1:13" ht="12" customHeight="1" x14ac:dyDescent="0.3">
      <c r="A320" s="113">
        <v>316</v>
      </c>
      <c r="B320" s="118">
        <v>2736.01</v>
      </c>
      <c r="C320" s="118">
        <v>3981.56</v>
      </c>
      <c r="D320" s="118">
        <v>4200.3999999999996</v>
      </c>
      <c r="E320" s="114">
        <v>5987.68</v>
      </c>
      <c r="F320" s="118">
        <v>3299.11</v>
      </c>
      <c r="G320" s="110"/>
      <c r="H320" s="118">
        <v>3303.41</v>
      </c>
      <c r="I320" s="114">
        <v>3648.2</v>
      </c>
      <c r="J320" s="118">
        <v>3446.83</v>
      </c>
      <c r="K320" s="114">
        <v>3116.41</v>
      </c>
      <c r="L320" s="156">
        <f t="shared" si="5"/>
        <v>0</v>
      </c>
      <c r="M320" s="84"/>
    </row>
    <row r="321" spans="1:13" ht="12" customHeight="1" x14ac:dyDescent="0.3">
      <c r="A321" s="113">
        <v>317</v>
      </c>
      <c r="B321" s="118">
        <v>2744.58</v>
      </c>
      <c r="C321" s="118">
        <v>3989.55</v>
      </c>
      <c r="D321" s="118">
        <v>4213.2700000000004</v>
      </c>
      <c r="E321" s="114">
        <v>6007.68</v>
      </c>
      <c r="F321" s="118">
        <v>3309.65</v>
      </c>
      <c r="G321" s="110"/>
      <c r="H321" s="118">
        <v>3313.7</v>
      </c>
      <c r="I321" s="114">
        <v>3659.75</v>
      </c>
      <c r="J321" s="118">
        <v>3457.75</v>
      </c>
      <c r="K321" s="114">
        <v>3126.27</v>
      </c>
      <c r="L321" s="156">
        <f t="shared" si="5"/>
        <v>0</v>
      </c>
      <c r="M321" s="84"/>
    </row>
    <row r="322" spans="1:13" ht="12" customHeight="1" x14ac:dyDescent="0.3">
      <c r="A322" s="113">
        <v>318</v>
      </c>
      <c r="B322" s="118">
        <v>2753.14</v>
      </c>
      <c r="C322" s="118">
        <v>4006.55</v>
      </c>
      <c r="D322" s="118">
        <v>4226.13</v>
      </c>
      <c r="E322" s="114">
        <v>6027.68</v>
      </c>
      <c r="F322" s="118">
        <v>3320.19</v>
      </c>
      <c r="G322" s="110"/>
      <c r="H322" s="118">
        <v>3324</v>
      </c>
      <c r="I322" s="114">
        <v>3671.3</v>
      </c>
      <c r="J322" s="118">
        <v>3468.68</v>
      </c>
      <c r="K322" s="114">
        <v>3136.13</v>
      </c>
      <c r="L322" s="156">
        <f t="shared" si="5"/>
        <v>0</v>
      </c>
      <c r="M322" s="84"/>
    </row>
    <row r="323" spans="1:13" ht="12" customHeight="1" x14ac:dyDescent="0.3">
      <c r="A323" s="113">
        <v>319</v>
      </c>
      <c r="B323" s="118">
        <v>2761.71</v>
      </c>
      <c r="C323" s="118">
        <v>4014.54</v>
      </c>
      <c r="D323" s="118">
        <v>4239</v>
      </c>
      <c r="E323" s="114">
        <v>6047.68</v>
      </c>
      <c r="F323" s="118">
        <v>3330.74</v>
      </c>
      <c r="G323" s="110"/>
      <c r="H323" s="118">
        <v>3334.3</v>
      </c>
      <c r="I323" s="114">
        <v>3682.83</v>
      </c>
      <c r="J323" s="118">
        <v>3479.6</v>
      </c>
      <c r="K323" s="114">
        <v>3146</v>
      </c>
      <c r="L323" s="156">
        <f t="shared" si="5"/>
        <v>0</v>
      </c>
      <c r="M323" s="84"/>
    </row>
    <row r="324" spans="1:13" ht="12" customHeight="1" x14ac:dyDescent="0.3">
      <c r="A324" s="113">
        <v>320</v>
      </c>
      <c r="B324" s="118">
        <v>2770.28</v>
      </c>
      <c r="C324" s="118">
        <v>4031.54</v>
      </c>
      <c r="D324" s="118">
        <v>4251.87</v>
      </c>
      <c r="E324" s="114">
        <v>6067.68</v>
      </c>
      <c r="F324" s="118">
        <v>3341.28</v>
      </c>
      <c r="G324" s="110"/>
      <c r="H324" s="118">
        <v>3344.59</v>
      </c>
      <c r="I324" s="114">
        <v>3694.38</v>
      </c>
      <c r="J324" s="118">
        <v>3490.53</v>
      </c>
      <c r="K324" s="114">
        <v>3155.86</v>
      </c>
      <c r="L324" s="156">
        <f t="shared" si="5"/>
        <v>0</v>
      </c>
      <c r="M324" s="84"/>
    </row>
    <row r="325" spans="1:13" ht="12" customHeight="1" x14ac:dyDescent="0.3">
      <c r="A325" s="113">
        <v>321</v>
      </c>
      <c r="B325" s="118">
        <v>2778.84</v>
      </c>
      <c r="C325" s="118">
        <v>4039.53</v>
      </c>
      <c r="D325" s="118">
        <v>4264.7299999999996</v>
      </c>
      <c r="E325" s="114">
        <v>6087.68</v>
      </c>
      <c r="F325" s="118">
        <v>3351.82</v>
      </c>
      <c r="G325" s="110"/>
      <c r="H325" s="118">
        <v>3354.89</v>
      </c>
      <c r="I325" s="114">
        <v>3705.93</v>
      </c>
      <c r="J325" s="118">
        <v>3501.45</v>
      </c>
      <c r="K325" s="114">
        <v>3165.72</v>
      </c>
      <c r="L325" s="156">
        <f t="shared" ref="L325:L388" si="6">G325*1.2</f>
        <v>0</v>
      </c>
      <c r="M325" s="84"/>
    </row>
    <row r="326" spans="1:13" ht="12" customHeight="1" x14ac:dyDescent="0.3">
      <c r="A326" s="113">
        <v>322</v>
      </c>
      <c r="B326" s="118">
        <v>2787.41</v>
      </c>
      <c r="C326" s="118">
        <v>4056.53</v>
      </c>
      <c r="D326" s="118">
        <v>4277.6000000000004</v>
      </c>
      <c r="E326" s="114">
        <v>6107.67</v>
      </c>
      <c r="F326" s="118">
        <v>3362.36</v>
      </c>
      <c r="G326" s="110"/>
      <c r="H326" s="118">
        <v>3365.19</v>
      </c>
      <c r="I326" s="114">
        <v>3717.47</v>
      </c>
      <c r="J326" s="118">
        <v>3512.37</v>
      </c>
      <c r="K326" s="114">
        <v>3175.59</v>
      </c>
      <c r="L326" s="156">
        <f t="shared" si="6"/>
        <v>0</v>
      </c>
      <c r="M326" s="84"/>
    </row>
    <row r="327" spans="1:13" ht="12" customHeight="1" x14ac:dyDescent="0.3">
      <c r="A327" s="113">
        <v>323</v>
      </c>
      <c r="B327" s="118">
        <v>2795.98</v>
      </c>
      <c r="C327" s="118">
        <v>4064.52</v>
      </c>
      <c r="D327" s="118">
        <v>4290.47</v>
      </c>
      <c r="E327" s="114">
        <v>6127.67</v>
      </c>
      <c r="F327" s="118">
        <v>3372.9</v>
      </c>
      <c r="G327" s="110"/>
      <c r="H327" s="118">
        <v>3375.48</v>
      </c>
      <c r="I327" s="114">
        <v>3729.01</v>
      </c>
      <c r="J327" s="118">
        <v>3523.3</v>
      </c>
      <c r="K327" s="114">
        <v>3185.45</v>
      </c>
      <c r="L327" s="156">
        <f t="shared" si="6"/>
        <v>0</v>
      </c>
      <c r="M327" s="84"/>
    </row>
    <row r="328" spans="1:13" ht="12" customHeight="1" x14ac:dyDescent="0.3">
      <c r="A328" s="113">
        <v>324</v>
      </c>
      <c r="B328" s="118">
        <v>2804.54</v>
      </c>
      <c r="C328" s="118">
        <v>4081.52</v>
      </c>
      <c r="D328" s="118">
        <v>4303.33</v>
      </c>
      <c r="E328" s="114">
        <v>6147.67</v>
      </c>
      <c r="F328" s="118">
        <v>3383.45</v>
      </c>
      <c r="G328" s="110"/>
      <c r="H328" s="118">
        <v>3385.78</v>
      </c>
      <c r="I328" s="114">
        <v>3740.56</v>
      </c>
      <c r="J328" s="118">
        <v>3534.22</v>
      </c>
      <c r="K328" s="114">
        <v>3195.31</v>
      </c>
      <c r="L328" s="156">
        <f t="shared" si="6"/>
        <v>0</v>
      </c>
      <c r="M328" s="84"/>
    </row>
    <row r="329" spans="1:13" ht="12" customHeight="1" x14ac:dyDescent="0.3">
      <c r="A329" s="113">
        <v>325</v>
      </c>
      <c r="B329" s="118">
        <v>2813.11</v>
      </c>
      <c r="C329" s="118">
        <v>4089.51</v>
      </c>
      <c r="D329" s="118">
        <v>4316.2</v>
      </c>
      <c r="E329" s="114">
        <v>6167.67</v>
      </c>
      <c r="F329" s="118">
        <v>3393.99</v>
      </c>
      <c r="G329" s="110"/>
      <c r="H329" s="118">
        <v>3396.08</v>
      </c>
      <c r="I329" s="114">
        <v>3752.11</v>
      </c>
      <c r="J329" s="118">
        <v>3545.15</v>
      </c>
      <c r="K329" s="114">
        <v>3205.18</v>
      </c>
      <c r="L329" s="156">
        <f t="shared" si="6"/>
        <v>0</v>
      </c>
      <c r="M329" s="84"/>
    </row>
    <row r="330" spans="1:13" ht="12" customHeight="1" x14ac:dyDescent="0.3">
      <c r="A330" s="113">
        <v>326</v>
      </c>
      <c r="B330" s="118">
        <v>2821.68</v>
      </c>
      <c r="C330" s="118">
        <v>4106.51</v>
      </c>
      <c r="D330" s="118">
        <v>4329.07</v>
      </c>
      <c r="E330" s="114">
        <v>6187.67</v>
      </c>
      <c r="F330" s="118">
        <v>3404.53</v>
      </c>
      <c r="G330" s="110"/>
      <c r="H330" s="118">
        <v>3406.37</v>
      </c>
      <c r="I330" s="114">
        <v>3763.65</v>
      </c>
      <c r="J330" s="118">
        <v>3556.07</v>
      </c>
      <c r="K330" s="114">
        <v>3215.04</v>
      </c>
      <c r="L330" s="156">
        <f t="shared" si="6"/>
        <v>0</v>
      </c>
      <c r="M330" s="84"/>
    </row>
    <row r="331" spans="1:13" ht="12" customHeight="1" x14ac:dyDescent="0.3">
      <c r="A331" s="113">
        <v>327</v>
      </c>
      <c r="B331" s="118">
        <v>2830.24</v>
      </c>
      <c r="C331" s="118">
        <v>4114.5</v>
      </c>
      <c r="D331" s="118">
        <v>4341.93</v>
      </c>
      <c r="E331" s="114">
        <v>6207.67</v>
      </c>
      <c r="F331" s="118">
        <v>3415.07</v>
      </c>
      <c r="G331" s="110"/>
      <c r="H331" s="118">
        <v>3416.67</v>
      </c>
      <c r="I331" s="114">
        <v>3775.19</v>
      </c>
      <c r="J331" s="118">
        <v>3567</v>
      </c>
      <c r="K331" s="114">
        <v>3224.89</v>
      </c>
      <c r="L331" s="156">
        <f t="shared" si="6"/>
        <v>0</v>
      </c>
      <c r="M331" s="84"/>
    </row>
    <row r="332" spans="1:13" ht="12" customHeight="1" x14ac:dyDescent="0.3">
      <c r="A332" s="113">
        <v>328</v>
      </c>
      <c r="B332" s="118">
        <v>2838.81</v>
      </c>
      <c r="C332" s="118">
        <v>4131.5</v>
      </c>
      <c r="D332" s="118">
        <v>4354.8</v>
      </c>
      <c r="E332" s="114">
        <v>6227.67</v>
      </c>
      <c r="F332" s="118">
        <v>3425.61</v>
      </c>
      <c r="G332" s="110"/>
      <c r="H332" s="118">
        <v>3426.96</v>
      </c>
      <c r="I332" s="114">
        <v>3786.74</v>
      </c>
      <c r="J332" s="118">
        <v>3577.92</v>
      </c>
      <c r="K332" s="114">
        <v>3234.75</v>
      </c>
      <c r="L332" s="156">
        <f t="shared" si="6"/>
        <v>0</v>
      </c>
      <c r="M332" s="84"/>
    </row>
    <row r="333" spans="1:13" ht="12" customHeight="1" x14ac:dyDescent="0.3">
      <c r="A333" s="113">
        <v>329</v>
      </c>
      <c r="B333" s="118">
        <v>2847.38</v>
      </c>
      <c r="C333" s="118">
        <v>4139.49</v>
      </c>
      <c r="D333" s="118">
        <v>4367.67</v>
      </c>
      <c r="E333" s="114">
        <v>6247.67</v>
      </c>
      <c r="F333" s="118">
        <v>3436.16</v>
      </c>
      <c r="G333" s="110"/>
      <c r="H333" s="118">
        <v>3437.26</v>
      </c>
      <c r="I333" s="114">
        <v>3798.29</v>
      </c>
      <c r="J333" s="118">
        <v>3588.84</v>
      </c>
      <c r="K333" s="114">
        <v>3244.62</v>
      </c>
      <c r="L333" s="156">
        <f t="shared" si="6"/>
        <v>0</v>
      </c>
      <c r="M333" s="84"/>
    </row>
    <row r="334" spans="1:13" ht="12" customHeight="1" x14ac:dyDescent="0.3">
      <c r="A334" s="113">
        <v>330</v>
      </c>
      <c r="B334" s="118">
        <v>2855.94</v>
      </c>
      <c r="C334" s="118">
        <v>4156.49</v>
      </c>
      <c r="D334" s="118">
        <v>4380.53</v>
      </c>
      <c r="E334" s="114">
        <v>6267.67</v>
      </c>
      <c r="F334" s="118">
        <v>3446.7</v>
      </c>
      <c r="G334" s="110"/>
      <c r="H334" s="118">
        <v>3447.56</v>
      </c>
      <c r="I334" s="114">
        <v>3809.83</v>
      </c>
      <c r="J334" s="118">
        <v>3599.77</v>
      </c>
      <c r="K334" s="114">
        <v>3254.48</v>
      </c>
      <c r="L334" s="156">
        <f t="shared" si="6"/>
        <v>0</v>
      </c>
      <c r="M334" s="84"/>
    </row>
    <row r="335" spans="1:13" ht="12" customHeight="1" x14ac:dyDescent="0.3">
      <c r="A335" s="113">
        <v>331</v>
      </c>
      <c r="B335" s="118">
        <v>2864.51</v>
      </c>
      <c r="C335" s="118">
        <v>4164.4799999999996</v>
      </c>
      <c r="D335" s="118">
        <v>4393.3999999999996</v>
      </c>
      <c r="E335" s="114">
        <v>6287.67</v>
      </c>
      <c r="F335" s="118">
        <v>3457.24</v>
      </c>
      <c r="G335" s="110"/>
      <c r="H335" s="118">
        <v>3457.85</v>
      </c>
      <c r="I335" s="114">
        <v>3821.37</v>
      </c>
      <c r="J335" s="118">
        <v>3610.69</v>
      </c>
      <c r="K335" s="114">
        <v>3264.34</v>
      </c>
      <c r="L335" s="156">
        <f t="shared" si="6"/>
        <v>0</v>
      </c>
      <c r="M335" s="84"/>
    </row>
    <row r="336" spans="1:13" ht="12" customHeight="1" x14ac:dyDescent="0.3">
      <c r="A336" s="113">
        <v>332</v>
      </c>
      <c r="B336" s="118">
        <v>2873.08</v>
      </c>
      <c r="C336" s="118">
        <v>4181.4799999999996</v>
      </c>
      <c r="D336" s="118">
        <v>4406.2700000000004</v>
      </c>
      <c r="E336" s="114">
        <v>6307.67</v>
      </c>
      <c r="F336" s="118">
        <v>3467.78</v>
      </c>
      <c r="G336" s="110"/>
      <c r="H336" s="118">
        <v>3468.15</v>
      </c>
      <c r="I336" s="114">
        <v>3832.92</v>
      </c>
      <c r="J336" s="118">
        <v>3621.62</v>
      </c>
      <c r="K336" s="114">
        <v>3274.21</v>
      </c>
      <c r="L336" s="156">
        <f t="shared" si="6"/>
        <v>0</v>
      </c>
      <c r="M336" s="84"/>
    </row>
    <row r="337" spans="1:13" ht="12" customHeight="1" x14ac:dyDescent="0.3">
      <c r="A337" s="113">
        <v>333</v>
      </c>
      <c r="B337" s="118">
        <v>2881.64</v>
      </c>
      <c r="C337" s="118">
        <v>4189.47</v>
      </c>
      <c r="D337" s="118">
        <v>4419.13</v>
      </c>
      <c r="E337" s="114">
        <v>6327.67</v>
      </c>
      <c r="F337" s="118">
        <v>3478.32</v>
      </c>
      <c r="G337" s="110"/>
      <c r="H337" s="118">
        <v>3478.45</v>
      </c>
      <c r="I337" s="114">
        <v>3844.47</v>
      </c>
      <c r="J337" s="118">
        <v>3632.54</v>
      </c>
      <c r="K337" s="114">
        <v>3284.07</v>
      </c>
      <c r="L337" s="156">
        <f t="shared" si="6"/>
        <v>0</v>
      </c>
      <c r="M337" s="84"/>
    </row>
    <row r="338" spans="1:13" ht="12" customHeight="1" x14ac:dyDescent="0.3">
      <c r="A338" s="113">
        <v>334</v>
      </c>
      <c r="B338" s="118">
        <v>2890.21</v>
      </c>
      <c r="C338" s="118">
        <v>4206.47</v>
      </c>
      <c r="D338" s="118">
        <v>4432</v>
      </c>
      <c r="E338" s="114">
        <v>6347.67</v>
      </c>
      <c r="F338" s="118">
        <v>3488.87</v>
      </c>
      <c r="G338" s="110"/>
      <c r="H338" s="118">
        <v>3488.74</v>
      </c>
      <c r="I338" s="114">
        <v>3856.01</v>
      </c>
      <c r="J338" s="118">
        <v>3643.47</v>
      </c>
      <c r="K338" s="114">
        <v>3293.93</v>
      </c>
      <c r="L338" s="156">
        <f t="shared" si="6"/>
        <v>0</v>
      </c>
      <c r="M338" s="84"/>
    </row>
    <row r="339" spans="1:13" ht="12" customHeight="1" x14ac:dyDescent="0.3">
      <c r="A339" s="113">
        <v>335</v>
      </c>
      <c r="B339" s="118">
        <v>2898.78</v>
      </c>
      <c r="C339" s="118">
        <v>4214.46</v>
      </c>
      <c r="D339" s="118">
        <v>4444.87</v>
      </c>
      <c r="E339" s="114">
        <v>6367.66</v>
      </c>
      <c r="F339" s="118">
        <v>3499.41</v>
      </c>
      <c r="G339" s="110"/>
      <c r="H339" s="118">
        <v>3499.04</v>
      </c>
      <c r="I339" s="114">
        <v>3867.55</v>
      </c>
      <c r="J339" s="118">
        <v>3654.39</v>
      </c>
      <c r="K339" s="114">
        <v>3303.8</v>
      </c>
      <c r="L339" s="156">
        <f t="shared" si="6"/>
        <v>0</v>
      </c>
      <c r="M339" s="84"/>
    </row>
    <row r="340" spans="1:13" ht="12" customHeight="1" x14ac:dyDescent="0.3">
      <c r="A340" s="113">
        <v>336</v>
      </c>
      <c r="B340" s="118">
        <v>2907.34</v>
      </c>
      <c r="C340" s="118">
        <v>4231.46</v>
      </c>
      <c r="D340" s="118">
        <v>4457.7299999999996</v>
      </c>
      <c r="E340" s="114">
        <v>6387.66</v>
      </c>
      <c r="F340" s="118">
        <v>3509.95</v>
      </c>
      <c r="G340" s="110"/>
      <c r="H340" s="118">
        <v>3509.34</v>
      </c>
      <c r="I340" s="114">
        <v>3879.1</v>
      </c>
      <c r="J340" s="118">
        <v>3665.32</v>
      </c>
      <c r="K340" s="114">
        <v>3313.66</v>
      </c>
      <c r="L340" s="156">
        <f t="shared" si="6"/>
        <v>0</v>
      </c>
      <c r="M340" s="84"/>
    </row>
    <row r="341" spans="1:13" ht="12" customHeight="1" x14ac:dyDescent="0.3">
      <c r="A341" s="113">
        <v>337</v>
      </c>
      <c r="B341" s="118">
        <v>2915.91</v>
      </c>
      <c r="C341" s="118">
        <v>4239.45</v>
      </c>
      <c r="D341" s="118">
        <v>4470.6000000000004</v>
      </c>
      <c r="E341" s="114">
        <v>6407.66</v>
      </c>
      <c r="F341" s="118">
        <v>3520.49</v>
      </c>
      <c r="G341" s="110"/>
      <c r="H341" s="118">
        <v>3519.63</v>
      </c>
      <c r="I341" s="114">
        <v>3890.65</v>
      </c>
      <c r="J341" s="118">
        <v>3676.24</v>
      </c>
      <c r="K341" s="114">
        <v>3323.51</v>
      </c>
      <c r="L341" s="156">
        <f t="shared" si="6"/>
        <v>0</v>
      </c>
      <c r="M341" s="84"/>
    </row>
    <row r="342" spans="1:13" ht="12" customHeight="1" x14ac:dyDescent="0.3">
      <c r="A342" s="113">
        <v>338</v>
      </c>
      <c r="B342" s="118">
        <v>2924.48</v>
      </c>
      <c r="C342" s="118">
        <v>4256.45</v>
      </c>
      <c r="D342" s="118">
        <v>4483.47</v>
      </c>
      <c r="E342" s="114">
        <v>6427.66</v>
      </c>
      <c r="F342" s="118">
        <v>3531.03</v>
      </c>
      <c r="G342" s="110"/>
      <c r="H342" s="118">
        <v>3529.93</v>
      </c>
      <c r="I342" s="114">
        <v>3902.19</v>
      </c>
      <c r="J342" s="118">
        <v>3687.16</v>
      </c>
      <c r="K342" s="114">
        <v>3333.37</v>
      </c>
      <c r="L342" s="156">
        <f t="shared" si="6"/>
        <v>0</v>
      </c>
      <c r="M342" s="84"/>
    </row>
    <row r="343" spans="1:13" ht="12" customHeight="1" x14ac:dyDescent="0.3">
      <c r="A343" s="113">
        <v>339</v>
      </c>
      <c r="B343" s="118">
        <v>2933.04</v>
      </c>
      <c r="C343" s="118">
        <v>4264.4399999999996</v>
      </c>
      <c r="D343" s="118">
        <v>4496.33</v>
      </c>
      <c r="E343" s="114">
        <v>6447.66</v>
      </c>
      <c r="F343" s="118">
        <v>3541.58</v>
      </c>
      <c r="G343" s="110"/>
      <c r="H343" s="118">
        <v>3540.23</v>
      </c>
      <c r="I343" s="114">
        <v>3913.73</v>
      </c>
      <c r="J343" s="118">
        <v>3698.09</v>
      </c>
      <c r="K343" s="114">
        <v>3343.24</v>
      </c>
      <c r="L343" s="156">
        <f t="shared" si="6"/>
        <v>0</v>
      </c>
      <c r="M343" s="84"/>
    </row>
    <row r="344" spans="1:13" ht="12" customHeight="1" x14ac:dyDescent="0.3">
      <c r="A344" s="113">
        <v>340</v>
      </c>
      <c r="B344" s="118">
        <v>2941.61</v>
      </c>
      <c r="C344" s="118">
        <v>4281.4399999999996</v>
      </c>
      <c r="D344" s="118">
        <v>4509.2</v>
      </c>
      <c r="E344" s="114">
        <v>6467.66</v>
      </c>
      <c r="F344" s="118">
        <v>3552.12</v>
      </c>
      <c r="G344" s="110"/>
      <c r="H344" s="118">
        <v>3550.52</v>
      </c>
      <c r="I344" s="114">
        <v>3925.28</v>
      </c>
      <c r="J344" s="118">
        <v>3709.01</v>
      </c>
      <c r="K344" s="114">
        <v>3353.1</v>
      </c>
      <c r="L344" s="156">
        <f t="shared" si="6"/>
        <v>0</v>
      </c>
      <c r="M344" s="84"/>
    </row>
    <row r="345" spans="1:13" ht="12" customHeight="1" x14ac:dyDescent="0.3">
      <c r="A345" s="113">
        <v>341</v>
      </c>
      <c r="B345" s="118">
        <v>2950.18</v>
      </c>
      <c r="C345" s="118">
        <v>4289.43</v>
      </c>
      <c r="D345" s="118">
        <v>4522.07</v>
      </c>
      <c r="E345" s="114">
        <v>6487.66</v>
      </c>
      <c r="F345" s="118">
        <v>3562.66</v>
      </c>
      <c r="G345" s="110"/>
      <c r="H345" s="118">
        <v>3560.82</v>
      </c>
      <c r="I345" s="114">
        <v>3936.83</v>
      </c>
      <c r="J345" s="118">
        <v>3719.94</v>
      </c>
      <c r="K345" s="114">
        <v>3362.96</v>
      </c>
      <c r="L345" s="156">
        <f t="shared" si="6"/>
        <v>0</v>
      </c>
      <c r="M345" s="84"/>
    </row>
    <row r="346" spans="1:13" ht="12" customHeight="1" x14ac:dyDescent="0.3">
      <c r="A346" s="115">
        <v>342</v>
      </c>
      <c r="B346" s="118">
        <v>2958.74</v>
      </c>
      <c r="C346" s="117">
        <v>4306.43</v>
      </c>
      <c r="D346" s="117">
        <v>4534.93</v>
      </c>
      <c r="E346" s="116">
        <v>6507.66</v>
      </c>
      <c r="F346" s="117">
        <v>3573.2</v>
      </c>
      <c r="G346" s="111"/>
      <c r="H346" s="117">
        <v>3571.11</v>
      </c>
      <c r="I346" s="116">
        <v>3948.37</v>
      </c>
      <c r="J346" s="117">
        <v>3730.86</v>
      </c>
      <c r="K346" s="116">
        <v>3372.83</v>
      </c>
      <c r="L346" s="156">
        <f t="shared" si="6"/>
        <v>0</v>
      </c>
      <c r="M346" s="84"/>
    </row>
    <row r="347" spans="1:13" ht="12" customHeight="1" x14ac:dyDescent="0.3">
      <c r="A347" s="113">
        <v>343</v>
      </c>
      <c r="B347" s="118">
        <v>2967.31</v>
      </c>
      <c r="C347" s="118">
        <v>4314.42</v>
      </c>
      <c r="D347" s="118">
        <v>4547.8</v>
      </c>
      <c r="E347" s="114">
        <v>6527.66</v>
      </c>
      <c r="F347" s="118">
        <v>3583.74</v>
      </c>
      <c r="G347" s="110"/>
      <c r="H347" s="118">
        <v>3581.41</v>
      </c>
      <c r="I347" s="114">
        <v>3959.91</v>
      </c>
      <c r="J347" s="118">
        <v>3741.79</v>
      </c>
      <c r="K347" s="114">
        <v>3382.69</v>
      </c>
      <c r="L347" s="156">
        <f t="shared" si="6"/>
        <v>0</v>
      </c>
      <c r="M347" s="84"/>
    </row>
    <row r="348" spans="1:13" ht="12" customHeight="1" x14ac:dyDescent="0.3">
      <c r="A348" s="113">
        <v>344</v>
      </c>
      <c r="B348" s="118">
        <v>2975.88</v>
      </c>
      <c r="C348" s="118">
        <v>4331.42</v>
      </c>
      <c r="D348" s="118">
        <v>4560.67</v>
      </c>
      <c r="E348" s="114">
        <v>6547.66</v>
      </c>
      <c r="F348" s="118">
        <v>3594.29</v>
      </c>
      <c r="G348" s="110"/>
      <c r="H348" s="118">
        <v>3591.71</v>
      </c>
      <c r="I348" s="114">
        <v>3971.46</v>
      </c>
      <c r="J348" s="118">
        <v>3752.71</v>
      </c>
      <c r="K348" s="114">
        <v>3392.55</v>
      </c>
      <c r="L348" s="156">
        <f t="shared" si="6"/>
        <v>0</v>
      </c>
      <c r="M348" s="84"/>
    </row>
    <row r="349" spans="1:13" ht="12" customHeight="1" x14ac:dyDescent="0.3">
      <c r="A349" s="113">
        <v>345</v>
      </c>
      <c r="B349" s="118">
        <v>2984.44</v>
      </c>
      <c r="C349" s="118">
        <v>4339.41</v>
      </c>
      <c r="D349" s="118">
        <v>4573.53</v>
      </c>
      <c r="E349" s="114">
        <v>6567.66</v>
      </c>
      <c r="F349" s="118">
        <v>3604.83</v>
      </c>
      <c r="G349" s="110"/>
      <c r="H349" s="118">
        <v>3602</v>
      </c>
      <c r="I349" s="114">
        <v>3983.01</v>
      </c>
      <c r="J349" s="118">
        <v>3763.63</v>
      </c>
      <c r="K349" s="114">
        <v>3402.42</v>
      </c>
      <c r="L349" s="156">
        <f t="shared" si="6"/>
        <v>0</v>
      </c>
      <c r="M349" s="84"/>
    </row>
    <row r="350" spans="1:13" ht="12" customHeight="1" x14ac:dyDescent="0.3">
      <c r="A350" s="113">
        <v>346</v>
      </c>
      <c r="B350" s="118">
        <v>2993.01</v>
      </c>
      <c r="C350" s="118">
        <v>4356.41</v>
      </c>
      <c r="D350" s="118">
        <v>4586.3999999999996</v>
      </c>
      <c r="E350" s="114">
        <v>6587.66</v>
      </c>
      <c r="F350" s="118">
        <v>3615.37</v>
      </c>
      <c r="G350" s="110"/>
      <c r="H350" s="118">
        <v>3612.3</v>
      </c>
      <c r="I350" s="114">
        <v>3994.55</v>
      </c>
      <c r="J350" s="118">
        <v>3774.56</v>
      </c>
      <c r="K350" s="114">
        <v>3412.28</v>
      </c>
      <c r="L350" s="156">
        <f t="shared" si="6"/>
        <v>0</v>
      </c>
      <c r="M350" s="84"/>
    </row>
    <row r="351" spans="1:13" ht="12" customHeight="1" x14ac:dyDescent="0.3">
      <c r="A351" s="113">
        <v>347</v>
      </c>
      <c r="B351" s="118">
        <v>3001.58</v>
      </c>
      <c r="C351" s="118">
        <v>4364.3999999999996</v>
      </c>
      <c r="D351" s="118">
        <v>4599.2700000000004</v>
      </c>
      <c r="E351" s="114">
        <v>6607.65</v>
      </c>
      <c r="F351" s="118">
        <v>3625.91</v>
      </c>
      <c r="G351" s="110"/>
      <c r="H351" s="118">
        <v>3622.6</v>
      </c>
      <c r="I351" s="114">
        <v>4006.09</v>
      </c>
      <c r="J351" s="118">
        <v>3785.48</v>
      </c>
      <c r="K351" s="114">
        <v>3422.14</v>
      </c>
      <c r="L351" s="156">
        <f t="shared" si="6"/>
        <v>0</v>
      </c>
      <c r="M351" s="84"/>
    </row>
    <row r="352" spans="1:13" ht="12" customHeight="1" x14ac:dyDescent="0.3">
      <c r="A352" s="113">
        <v>348</v>
      </c>
      <c r="B352" s="118">
        <v>3010.14</v>
      </c>
      <c r="C352" s="118">
        <v>4381.3999999999996</v>
      </c>
      <c r="D352" s="118">
        <v>4612.13</v>
      </c>
      <c r="E352" s="114">
        <v>6627.65</v>
      </c>
      <c r="F352" s="118">
        <v>3636.45</v>
      </c>
      <c r="G352" s="110"/>
      <c r="H352" s="118">
        <v>3632.89</v>
      </c>
      <c r="I352" s="114">
        <v>4017.64</v>
      </c>
      <c r="J352" s="118">
        <v>3796.41</v>
      </c>
      <c r="K352" s="114">
        <v>3431.99</v>
      </c>
      <c r="L352" s="156">
        <f t="shared" si="6"/>
        <v>0</v>
      </c>
      <c r="M352" s="84"/>
    </row>
    <row r="353" spans="1:13" ht="12" customHeight="1" x14ac:dyDescent="0.3">
      <c r="A353" s="113">
        <v>349</v>
      </c>
      <c r="B353" s="118">
        <v>3018.71</v>
      </c>
      <c r="C353" s="118">
        <v>4389.3900000000003</v>
      </c>
      <c r="D353" s="118">
        <v>4625</v>
      </c>
      <c r="E353" s="114">
        <v>6647.65</v>
      </c>
      <c r="F353" s="118">
        <v>3647</v>
      </c>
      <c r="G353" s="110"/>
      <c r="H353" s="118">
        <v>3643.19</v>
      </c>
      <c r="I353" s="114">
        <v>4029.19</v>
      </c>
      <c r="J353" s="118">
        <v>3807.33</v>
      </c>
      <c r="K353" s="114">
        <v>3441.86</v>
      </c>
      <c r="L353" s="156">
        <f t="shared" si="6"/>
        <v>0</v>
      </c>
      <c r="M353" s="84"/>
    </row>
    <row r="354" spans="1:13" ht="12" customHeight="1" x14ac:dyDescent="0.3">
      <c r="A354" s="113">
        <v>350</v>
      </c>
      <c r="B354" s="118">
        <v>3027.28</v>
      </c>
      <c r="C354" s="118">
        <v>4406.3900000000003</v>
      </c>
      <c r="D354" s="118">
        <v>4637.87</v>
      </c>
      <c r="E354" s="114">
        <v>6667.65</v>
      </c>
      <c r="F354" s="118">
        <v>3657.54</v>
      </c>
      <c r="G354" s="110"/>
      <c r="H354" s="118">
        <v>3653.49</v>
      </c>
      <c r="I354" s="114">
        <v>4040.73</v>
      </c>
      <c r="J354" s="118">
        <v>3818.26</v>
      </c>
      <c r="K354" s="114">
        <v>3451.72</v>
      </c>
      <c r="L354" s="156">
        <f t="shared" si="6"/>
        <v>0</v>
      </c>
      <c r="M354" s="84"/>
    </row>
    <row r="355" spans="1:13" ht="12" customHeight="1" x14ac:dyDescent="0.3">
      <c r="A355" s="113">
        <v>351</v>
      </c>
      <c r="B355" s="118">
        <v>3035.84</v>
      </c>
      <c r="C355" s="118">
        <v>4414.38</v>
      </c>
      <c r="D355" s="118">
        <v>4650.7299999999996</v>
      </c>
      <c r="E355" s="114">
        <v>6687.65</v>
      </c>
      <c r="F355" s="118">
        <v>3668.08</v>
      </c>
      <c r="G355" s="110"/>
      <c r="H355" s="118">
        <v>3663.78</v>
      </c>
      <c r="I355" s="114">
        <v>4052.27</v>
      </c>
      <c r="J355" s="118">
        <v>3829.18</v>
      </c>
      <c r="K355" s="114">
        <v>3461.58</v>
      </c>
      <c r="L355" s="156">
        <f t="shared" si="6"/>
        <v>0</v>
      </c>
      <c r="M355" s="84"/>
    </row>
    <row r="356" spans="1:13" ht="12" customHeight="1" x14ac:dyDescent="0.3">
      <c r="A356" s="113">
        <v>352</v>
      </c>
      <c r="B356" s="118">
        <v>3044.41</v>
      </c>
      <c r="C356" s="118">
        <v>4431.38</v>
      </c>
      <c r="D356" s="118">
        <v>4663.6000000000004</v>
      </c>
      <c r="E356" s="114">
        <v>6707.65</v>
      </c>
      <c r="F356" s="118">
        <v>3678.62</v>
      </c>
      <c r="G356" s="110"/>
      <c r="H356" s="118">
        <v>3674.08</v>
      </c>
      <c r="I356" s="114">
        <v>4063.82</v>
      </c>
      <c r="J356" s="118">
        <v>3840.11</v>
      </c>
      <c r="K356" s="114">
        <v>3471.45</v>
      </c>
      <c r="L356" s="156">
        <f t="shared" si="6"/>
        <v>0</v>
      </c>
      <c r="M356" s="84"/>
    </row>
    <row r="357" spans="1:13" ht="12" customHeight="1" x14ac:dyDescent="0.3">
      <c r="A357" s="113">
        <v>353</v>
      </c>
      <c r="B357" s="118">
        <v>3052.98</v>
      </c>
      <c r="C357" s="118">
        <v>4439.37</v>
      </c>
      <c r="D357" s="118">
        <v>4676.47</v>
      </c>
      <c r="E357" s="114">
        <v>6727.65</v>
      </c>
      <c r="F357" s="118">
        <v>3689.16</v>
      </c>
      <c r="G357" s="110"/>
      <c r="H357" s="118">
        <v>3684.37</v>
      </c>
      <c r="I357" s="114">
        <v>4075.37</v>
      </c>
      <c r="J357" s="118">
        <v>3851.03</v>
      </c>
      <c r="K357" s="114">
        <v>3481.31</v>
      </c>
      <c r="L357" s="156">
        <f t="shared" si="6"/>
        <v>0</v>
      </c>
      <c r="M357" s="84"/>
    </row>
    <row r="358" spans="1:13" ht="12" customHeight="1" x14ac:dyDescent="0.3">
      <c r="A358" s="113">
        <v>354</v>
      </c>
      <c r="B358" s="118">
        <v>3061.54</v>
      </c>
      <c r="C358" s="118">
        <v>4456.37</v>
      </c>
      <c r="D358" s="118">
        <v>4689.33</v>
      </c>
      <c r="E358" s="114">
        <v>6747.65</v>
      </c>
      <c r="F358" s="118">
        <v>3699.71</v>
      </c>
      <c r="G358" s="110"/>
      <c r="H358" s="118">
        <v>3694.67</v>
      </c>
      <c r="I358" s="114">
        <v>4086.91</v>
      </c>
      <c r="J358" s="118">
        <v>3861.95</v>
      </c>
      <c r="K358" s="114">
        <v>3491.17</v>
      </c>
      <c r="L358" s="156">
        <f t="shared" si="6"/>
        <v>0</v>
      </c>
      <c r="M358" s="84"/>
    </row>
    <row r="359" spans="1:13" ht="12" customHeight="1" x14ac:dyDescent="0.3">
      <c r="A359" s="113">
        <v>355</v>
      </c>
      <c r="B359" s="118">
        <v>3070.11</v>
      </c>
      <c r="C359" s="118">
        <v>4464.3599999999997</v>
      </c>
      <c r="D359" s="118">
        <v>4702.2</v>
      </c>
      <c r="E359" s="114">
        <v>6767.65</v>
      </c>
      <c r="F359" s="118">
        <v>3710.25</v>
      </c>
      <c r="G359" s="110"/>
      <c r="H359" s="118">
        <v>3704.97</v>
      </c>
      <c r="I359" s="114">
        <v>4098.45</v>
      </c>
      <c r="J359" s="118">
        <v>3872.88</v>
      </c>
      <c r="K359" s="114">
        <v>3501.04</v>
      </c>
      <c r="L359" s="156">
        <f t="shared" si="6"/>
        <v>0</v>
      </c>
      <c r="M359" s="84"/>
    </row>
    <row r="360" spans="1:13" ht="12" customHeight="1" x14ac:dyDescent="0.3">
      <c r="A360" s="113">
        <v>356</v>
      </c>
      <c r="B360" s="118">
        <v>3078.68</v>
      </c>
      <c r="C360" s="118">
        <v>4481.3599999999997</v>
      </c>
      <c r="D360" s="118">
        <v>4715.07</v>
      </c>
      <c r="E360" s="114">
        <v>6787.65</v>
      </c>
      <c r="F360" s="118">
        <v>3720.79</v>
      </c>
      <c r="G360" s="110"/>
      <c r="H360" s="118">
        <v>3715.26</v>
      </c>
      <c r="I360" s="114">
        <v>4110</v>
      </c>
      <c r="J360" s="118">
        <v>3883.8</v>
      </c>
      <c r="K360" s="114">
        <v>3510.9</v>
      </c>
      <c r="L360" s="156">
        <f t="shared" si="6"/>
        <v>0</v>
      </c>
      <c r="M360" s="84"/>
    </row>
    <row r="361" spans="1:13" ht="12" customHeight="1" x14ac:dyDescent="0.3">
      <c r="A361" s="113">
        <v>357</v>
      </c>
      <c r="B361" s="118">
        <v>3087.24</v>
      </c>
      <c r="C361" s="118">
        <v>4489.3500000000004</v>
      </c>
      <c r="D361" s="118">
        <v>4727.93</v>
      </c>
      <c r="E361" s="114">
        <v>6807.65</v>
      </c>
      <c r="F361" s="118">
        <v>3731.33</v>
      </c>
      <c r="G361" s="110"/>
      <c r="H361" s="118">
        <v>3725.56</v>
      </c>
      <c r="I361" s="114">
        <v>4121.55</v>
      </c>
      <c r="J361" s="118">
        <v>3894.73</v>
      </c>
      <c r="K361" s="114">
        <v>3520.76</v>
      </c>
      <c r="L361" s="156">
        <f t="shared" si="6"/>
        <v>0</v>
      </c>
      <c r="M361" s="84"/>
    </row>
    <row r="362" spans="1:13" ht="12" customHeight="1" x14ac:dyDescent="0.3">
      <c r="A362" s="113">
        <v>358</v>
      </c>
      <c r="B362" s="118">
        <v>3095.81</v>
      </c>
      <c r="C362" s="118">
        <v>4506.3500000000004</v>
      </c>
      <c r="D362" s="118">
        <v>4740.8</v>
      </c>
      <c r="E362" s="114">
        <v>6827.65</v>
      </c>
      <c r="F362" s="118">
        <v>3741.88</v>
      </c>
      <c r="G362" s="110"/>
      <c r="H362" s="118">
        <v>3735.86</v>
      </c>
      <c r="I362" s="114">
        <v>4133.09</v>
      </c>
      <c r="J362" s="118">
        <v>3905.65</v>
      </c>
      <c r="K362" s="114">
        <v>3530.62</v>
      </c>
      <c r="L362" s="156">
        <f t="shared" si="6"/>
        <v>0</v>
      </c>
      <c r="M362" s="84"/>
    </row>
    <row r="363" spans="1:13" ht="12" customHeight="1" x14ac:dyDescent="0.3">
      <c r="A363" s="113">
        <v>359</v>
      </c>
      <c r="B363" s="118">
        <v>3104.38</v>
      </c>
      <c r="C363" s="118">
        <v>4514.34</v>
      </c>
      <c r="D363" s="118">
        <v>4753.67</v>
      </c>
      <c r="E363" s="114">
        <v>6847.64</v>
      </c>
      <c r="F363" s="118">
        <v>3752.42</v>
      </c>
      <c r="G363" s="110"/>
      <c r="H363" s="118">
        <v>3746.15</v>
      </c>
      <c r="I363" s="114">
        <v>4144.63</v>
      </c>
      <c r="J363" s="118">
        <v>3916.58</v>
      </c>
      <c r="K363" s="114">
        <v>3540.48</v>
      </c>
      <c r="L363" s="156">
        <f t="shared" si="6"/>
        <v>0</v>
      </c>
      <c r="M363" s="84"/>
    </row>
    <row r="364" spans="1:13" ht="12" customHeight="1" x14ac:dyDescent="0.3">
      <c r="A364" s="113">
        <v>360</v>
      </c>
      <c r="B364" s="118">
        <v>3112.94</v>
      </c>
      <c r="C364" s="118">
        <v>4531.34</v>
      </c>
      <c r="D364" s="118">
        <v>4766.53</v>
      </c>
      <c r="E364" s="114">
        <v>6867.64</v>
      </c>
      <c r="F364" s="118">
        <v>3762.96</v>
      </c>
      <c r="G364" s="110"/>
      <c r="H364" s="118">
        <v>3756.45</v>
      </c>
      <c r="I364" s="114">
        <v>4156.18</v>
      </c>
      <c r="J364" s="118">
        <v>3927.5</v>
      </c>
      <c r="K364" s="114">
        <v>3550.34</v>
      </c>
      <c r="L364" s="156">
        <f t="shared" si="6"/>
        <v>0</v>
      </c>
      <c r="M364" s="84"/>
    </row>
    <row r="365" spans="1:13" ht="12" customHeight="1" x14ac:dyDescent="0.3">
      <c r="A365" s="113">
        <v>361</v>
      </c>
      <c r="B365" s="118">
        <v>3121.51</v>
      </c>
      <c r="C365" s="118">
        <v>4539.33</v>
      </c>
      <c r="D365" s="118">
        <v>4779.3999999999996</v>
      </c>
      <c r="E365" s="114">
        <v>6887.64</v>
      </c>
      <c r="F365" s="118">
        <v>3773.5</v>
      </c>
      <c r="G365" s="110"/>
      <c r="H365" s="118">
        <v>3766.75</v>
      </c>
      <c r="I365" s="114">
        <v>4167.72</v>
      </c>
      <c r="J365" s="118">
        <v>3938.42</v>
      </c>
      <c r="K365" s="114">
        <v>3560.2</v>
      </c>
      <c r="L365" s="156">
        <f t="shared" si="6"/>
        <v>0</v>
      </c>
      <c r="M365" s="84"/>
    </row>
    <row r="366" spans="1:13" ht="12" customHeight="1" x14ac:dyDescent="0.3">
      <c r="A366" s="113">
        <v>362</v>
      </c>
      <c r="B366" s="118">
        <v>3130.08</v>
      </c>
      <c r="C366" s="118">
        <v>4556.33</v>
      </c>
      <c r="D366" s="118">
        <v>4792.2700000000004</v>
      </c>
      <c r="E366" s="114">
        <v>6907.64</v>
      </c>
      <c r="F366" s="118">
        <v>3784.04</v>
      </c>
      <c r="G366" s="110"/>
      <c r="H366" s="118">
        <v>3777.04</v>
      </c>
      <c r="I366" s="114">
        <v>4179.2700000000004</v>
      </c>
      <c r="J366" s="118">
        <v>3949.35</v>
      </c>
      <c r="K366" s="114">
        <v>3570.07</v>
      </c>
      <c r="L366" s="156">
        <f t="shared" si="6"/>
        <v>0</v>
      </c>
      <c r="M366" s="84"/>
    </row>
    <row r="367" spans="1:13" ht="12" customHeight="1" x14ac:dyDescent="0.3">
      <c r="A367" s="113">
        <v>363</v>
      </c>
      <c r="B367" s="118">
        <v>3138.64</v>
      </c>
      <c r="C367" s="118">
        <v>4564.32</v>
      </c>
      <c r="D367" s="118">
        <v>4805.13</v>
      </c>
      <c r="E367" s="114">
        <v>6927.64</v>
      </c>
      <c r="F367" s="118">
        <v>3794.59</v>
      </c>
      <c r="G367" s="110"/>
      <c r="H367" s="118">
        <v>3787.34</v>
      </c>
      <c r="I367" s="114">
        <v>4190.8100000000004</v>
      </c>
      <c r="J367" s="118">
        <v>3960.27</v>
      </c>
      <c r="K367" s="114">
        <v>3579.93</v>
      </c>
      <c r="L367" s="156">
        <f t="shared" si="6"/>
        <v>0</v>
      </c>
      <c r="M367" s="84"/>
    </row>
    <row r="368" spans="1:13" ht="12" customHeight="1" x14ac:dyDescent="0.3">
      <c r="A368" s="113">
        <v>364</v>
      </c>
      <c r="B368" s="118">
        <v>3147.21</v>
      </c>
      <c r="C368" s="118">
        <v>4581.32</v>
      </c>
      <c r="D368" s="118">
        <v>4818</v>
      </c>
      <c r="E368" s="114">
        <v>6947.64</v>
      </c>
      <c r="F368" s="118">
        <v>3805.13</v>
      </c>
      <c r="G368" s="110"/>
      <c r="H368" s="118">
        <v>3797.64</v>
      </c>
      <c r="I368" s="114">
        <v>4202.3599999999997</v>
      </c>
      <c r="J368" s="118">
        <v>3971.2</v>
      </c>
      <c r="K368" s="114">
        <v>3589.79</v>
      </c>
      <c r="L368" s="156">
        <f t="shared" si="6"/>
        <v>0</v>
      </c>
      <c r="M368" s="84"/>
    </row>
    <row r="369" spans="1:13" ht="12" customHeight="1" x14ac:dyDescent="0.3">
      <c r="A369" s="113">
        <v>365</v>
      </c>
      <c r="B369" s="118">
        <v>3155.78</v>
      </c>
      <c r="C369" s="118">
        <v>4589.3100000000004</v>
      </c>
      <c r="D369" s="118">
        <v>4830.87</v>
      </c>
      <c r="E369" s="114">
        <v>6967.64</v>
      </c>
      <c r="F369" s="118">
        <v>3815.67</v>
      </c>
      <c r="G369" s="110"/>
      <c r="H369" s="118">
        <v>3807.93</v>
      </c>
      <c r="I369" s="114">
        <v>4213.8999999999996</v>
      </c>
      <c r="J369" s="118">
        <v>3982.12</v>
      </c>
      <c r="K369" s="114">
        <v>3599.66</v>
      </c>
      <c r="L369" s="156">
        <f t="shared" si="6"/>
        <v>0</v>
      </c>
      <c r="M369" s="84"/>
    </row>
    <row r="370" spans="1:13" ht="12" customHeight="1" x14ac:dyDescent="0.3">
      <c r="A370" s="113">
        <v>366</v>
      </c>
      <c r="B370" s="118">
        <v>3164.34</v>
      </c>
      <c r="C370" s="118">
        <v>4606.3100000000004</v>
      </c>
      <c r="D370" s="118">
        <v>4843.7299999999996</v>
      </c>
      <c r="E370" s="114">
        <v>6987.64</v>
      </c>
      <c r="F370" s="118">
        <v>3826.21</v>
      </c>
      <c r="G370" s="110"/>
      <c r="H370" s="118">
        <v>3818.23</v>
      </c>
      <c r="I370" s="114">
        <v>4225.45</v>
      </c>
      <c r="J370" s="118">
        <v>3993.05</v>
      </c>
      <c r="K370" s="114">
        <v>3609.52</v>
      </c>
      <c r="L370" s="156">
        <f t="shared" si="6"/>
        <v>0</v>
      </c>
      <c r="M370" s="84"/>
    </row>
    <row r="371" spans="1:13" ht="12" customHeight="1" x14ac:dyDescent="0.3">
      <c r="A371" s="113">
        <v>367</v>
      </c>
      <c r="B371" s="118">
        <v>3172.91</v>
      </c>
      <c r="C371" s="118">
        <v>4614.3</v>
      </c>
      <c r="D371" s="118">
        <v>4856.6000000000004</v>
      </c>
      <c r="E371" s="114">
        <v>7007.64</v>
      </c>
      <c r="F371" s="118">
        <v>3836.75</v>
      </c>
      <c r="G371" s="110"/>
      <c r="H371" s="118">
        <v>3828.52</v>
      </c>
      <c r="I371" s="114">
        <v>4236.99</v>
      </c>
      <c r="J371" s="118">
        <v>4003.97</v>
      </c>
      <c r="K371" s="114">
        <v>3619.38</v>
      </c>
      <c r="L371" s="156">
        <f t="shared" si="6"/>
        <v>0</v>
      </c>
      <c r="M371" s="84"/>
    </row>
    <row r="372" spans="1:13" ht="12" customHeight="1" x14ac:dyDescent="0.3">
      <c r="A372" s="113">
        <v>368</v>
      </c>
      <c r="B372" s="118">
        <v>3181.48</v>
      </c>
      <c r="C372" s="118">
        <v>4631.3</v>
      </c>
      <c r="D372" s="118">
        <v>4869.47</v>
      </c>
      <c r="E372" s="114">
        <v>7027.64</v>
      </c>
      <c r="F372" s="118">
        <v>3847.3</v>
      </c>
      <c r="G372" s="110"/>
      <c r="H372" s="118">
        <v>3838.82</v>
      </c>
      <c r="I372" s="114">
        <v>4248.54</v>
      </c>
      <c r="J372" s="118">
        <v>4014.89</v>
      </c>
      <c r="K372" s="114">
        <v>3629.24</v>
      </c>
      <c r="L372" s="156">
        <f t="shared" si="6"/>
        <v>0</v>
      </c>
      <c r="M372" s="84"/>
    </row>
    <row r="373" spans="1:13" ht="12" customHeight="1" x14ac:dyDescent="0.3">
      <c r="A373" s="113">
        <v>369</v>
      </c>
      <c r="B373" s="118">
        <v>3190.04</v>
      </c>
      <c r="C373" s="118">
        <v>4639.29</v>
      </c>
      <c r="D373" s="118">
        <v>4882.33</v>
      </c>
      <c r="E373" s="114">
        <v>7047.64</v>
      </c>
      <c r="F373" s="118">
        <v>3857.84</v>
      </c>
      <c r="G373" s="110"/>
      <c r="H373" s="118">
        <v>3849.12</v>
      </c>
      <c r="I373" s="114">
        <v>4260.08</v>
      </c>
      <c r="J373" s="118">
        <v>4025.82</v>
      </c>
      <c r="K373" s="114">
        <v>3639.11</v>
      </c>
      <c r="L373" s="156">
        <f t="shared" si="6"/>
        <v>0</v>
      </c>
      <c r="M373" s="84"/>
    </row>
    <row r="374" spans="1:13" ht="12" customHeight="1" x14ac:dyDescent="0.3">
      <c r="A374" s="113">
        <v>370</v>
      </c>
      <c r="B374" s="118">
        <v>3198.61</v>
      </c>
      <c r="C374" s="118">
        <v>4656.29</v>
      </c>
      <c r="D374" s="118">
        <v>4895.2</v>
      </c>
      <c r="E374" s="114">
        <v>7067.64</v>
      </c>
      <c r="F374" s="118">
        <v>3868.38</v>
      </c>
      <c r="G374" s="110"/>
      <c r="H374" s="118">
        <v>3859.41</v>
      </c>
      <c r="I374" s="114">
        <v>4271.63</v>
      </c>
      <c r="J374" s="118">
        <v>4036.74</v>
      </c>
      <c r="K374" s="114">
        <v>3648.96</v>
      </c>
      <c r="L374" s="156">
        <f t="shared" si="6"/>
        <v>0</v>
      </c>
      <c r="M374" s="84"/>
    </row>
    <row r="375" spans="1:13" ht="12" customHeight="1" x14ac:dyDescent="0.3">
      <c r="A375" s="113">
        <v>371</v>
      </c>
      <c r="B375" s="118">
        <v>3207.18</v>
      </c>
      <c r="C375" s="118">
        <v>4664.28</v>
      </c>
      <c r="D375" s="118">
        <v>4908.07</v>
      </c>
      <c r="E375" s="114">
        <v>7087.64</v>
      </c>
      <c r="F375" s="118">
        <v>3878.92</v>
      </c>
      <c r="G375" s="110"/>
      <c r="H375" s="118">
        <v>3869.71</v>
      </c>
      <c r="I375" s="114">
        <v>4283.17</v>
      </c>
      <c r="J375" s="118">
        <v>4047.67</v>
      </c>
      <c r="K375" s="114">
        <v>3658.82</v>
      </c>
      <c r="L375" s="156">
        <f t="shared" si="6"/>
        <v>0</v>
      </c>
      <c r="M375" s="84"/>
    </row>
    <row r="376" spans="1:13" ht="12" customHeight="1" x14ac:dyDescent="0.3">
      <c r="A376" s="113">
        <v>372</v>
      </c>
      <c r="B376" s="118">
        <v>3215.74</v>
      </c>
      <c r="C376" s="118">
        <v>4681.28</v>
      </c>
      <c r="D376" s="118">
        <v>4920.93</v>
      </c>
      <c r="E376" s="114">
        <v>7107.63</v>
      </c>
      <c r="F376" s="118">
        <v>3889.46</v>
      </c>
      <c r="G376" s="110"/>
      <c r="H376" s="118">
        <v>3880.01</v>
      </c>
      <c r="I376" s="114">
        <v>4294.72</v>
      </c>
      <c r="J376" s="118">
        <v>4058.59</v>
      </c>
      <c r="K376" s="114">
        <v>3668.69</v>
      </c>
      <c r="L376" s="156">
        <f t="shared" si="6"/>
        <v>0</v>
      </c>
      <c r="M376" s="84"/>
    </row>
    <row r="377" spans="1:13" ht="12" customHeight="1" x14ac:dyDescent="0.3">
      <c r="A377" s="113">
        <v>373</v>
      </c>
      <c r="B377" s="118">
        <v>3224.31</v>
      </c>
      <c r="C377" s="118">
        <v>4689.2700000000004</v>
      </c>
      <c r="D377" s="118">
        <v>4933.8</v>
      </c>
      <c r="E377" s="114">
        <v>7127.63</v>
      </c>
      <c r="F377" s="118">
        <v>3900.01</v>
      </c>
      <c r="G377" s="110"/>
      <c r="H377" s="118">
        <v>3890.3</v>
      </c>
      <c r="I377" s="114">
        <v>4306.26</v>
      </c>
      <c r="J377" s="118">
        <v>4069.52</v>
      </c>
      <c r="K377" s="114">
        <v>3678.55</v>
      </c>
      <c r="L377" s="156">
        <f t="shared" si="6"/>
        <v>0</v>
      </c>
      <c r="M377" s="84"/>
    </row>
    <row r="378" spans="1:13" ht="12" customHeight="1" x14ac:dyDescent="0.3">
      <c r="A378" s="113">
        <v>374</v>
      </c>
      <c r="B378" s="118">
        <v>3232.88</v>
      </c>
      <c r="C378" s="118">
        <v>4706.2700000000004</v>
      </c>
      <c r="D378" s="118">
        <v>4946.67</v>
      </c>
      <c r="E378" s="114">
        <v>7147.63</v>
      </c>
      <c r="F378" s="118">
        <v>3910.55</v>
      </c>
      <c r="G378" s="110"/>
      <c r="H378" s="118">
        <v>3900.6</v>
      </c>
      <c r="I378" s="114">
        <v>4317.8100000000004</v>
      </c>
      <c r="J378" s="118">
        <v>4080.44</v>
      </c>
      <c r="K378" s="114">
        <v>3688.41</v>
      </c>
      <c r="L378" s="156">
        <f t="shared" si="6"/>
        <v>0</v>
      </c>
      <c r="M378" s="84"/>
    </row>
    <row r="379" spans="1:13" ht="12" customHeight="1" x14ac:dyDescent="0.3">
      <c r="A379" s="113">
        <v>375</v>
      </c>
      <c r="B379" s="118">
        <v>3241.44</v>
      </c>
      <c r="C379" s="118">
        <v>4714.26</v>
      </c>
      <c r="D379" s="118">
        <v>4959.53</v>
      </c>
      <c r="E379" s="114">
        <v>7167.63</v>
      </c>
      <c r="F379" s="118">
        <v>3921.09</v>
      </c>
      <c r="G379" s="110"/>
      <c r="H379" s="118">
        <v>3910.9</v>
      </c>
      <c r="I379" s="114">
        <v>4329.3500000000004</v>
      </c>
      <c r="J379" s="118">
        <v>4091.37</v>
      </c>
      <c r="K379" s="114">
        <v>3698.28</v>
      </c>
      <c r="L379" s="156">
        <f t="shared" si="6"/>
        <v>0</v>
      </c>
      <c r="M379" s="84"/>
    </row>
    <row r="380" spans="1:13" ht="12" customHeight="1" x14ac:dyDescent="0.3">
      <c r="A380" s="113">
        <v>376</v>
      </c>
      <c r="B380" s="118">
        <v>3250.01</v>
      </c>
      <c r="C380" s="118">
        <v>4731.26</v>
      </c>
      <c r="D380" s="118">
        <v>4972.3999999999996</v>
      </c>
      <c r="E380" s="114">
        <v>7187.63</v>
      </c>
      <c r="F380" s="118">
        <v>3931.63</v>
      </c>
      <c r="G380" s="110"/>
      <c r="H380" s="118">
        <v>3921.19</v>
      </c>
      <c r="I380" s="114">
        <v>4340.8999999999996</v>
      </c>
      <c r="J380" s="118">
        <v>4102.29</v>
      </c>
      <c r="K380" s="114">
        <v>3708.14</v>
      </c>
      <c r="L380" s="156">
        <f t="shared" si="6"/>
        <v>0</v>
      </c>
      <c r="M380" s="84"/>
    </row>
    <row r="381" spans="1:13" ht="12" customHeight="1" x14ac:dyDescent="0.3">
      <c r="A381" s="115">
        <v>377</v>
      </c>
      <c r="B381" s="118">
        <v>3258.58</v>
      </c>
      <c r="C381" s="117">
        <v>4739.25</v>
      </c>
      <c r="D381" s="117">
        <v>4985.2700000000004</v>
      </c>
      <c r="E381" s="116">
        <v>7207.63</v>
      </c>
      <c r="F381" s="117">
        <v>3942.17</v>
      </c>
      <c r="G381" s="111"/>
      <c r="H381" s="117">
        <v>3931.49</v>
      </c>
      <c r="I381" s="116">
        <v>4352.4399999999996</v>
      </c>
      <c r="J381" s="117">
        <v>4113.21</v>
      </c>
      <c r="K381" s="116">
        <v>3718</v>
      </c>
      <c r="L381" s="156">
        <f t="shared" si="6"/>
        <v>0</v>
      </c>
      <c r="M381" s="84"/>
    </row>
    <row r="382" spans="1:13" ht="12" customHeight="1" x14ac:dyDescent="0.3">
      <c r="A382" s="113">
        <v>378</v>
      </c>
      <c r="B382" s="118">
        <v>3267.15</v>
      </c>
      <c r="C382" s="118">
        <v>4756.25</v>
      </c>
      <c r="D382" s="118">
        <v>4998.13</v>
      </c>
      <c r="E382" s="114">
        <v>7227.63</v>
      </c>
      <c r="F382" s="118">
        <v>3952.72</v>
      </c>
      <c r="G382" s="110"/>
      <c r="H382" s="118">
        <v>3941.79</v>
      </c>
      <c r="I382" s="114">
        <v>4363.99</v>
      </c>
      <c r="J382" s="118">
        <v>4124.1400000000003</v>
      </c>
      <c r="K382" s="114">
        <v>3727.86</v>
      </c>
      <c r="L382" s="156">
        <f t="shared" si="6"/>
        <v>0</v>
      </c>
      <c r="M382" s="84"/>
    </row>
    <row r="383" spans="1:13" ht="12" customHeight="1" x14ac:dyDescent="0.3">
      <c r="A383" s="113">
        <v>379</v>
      </c>
      <c r="B383" s="118">
        <v>3275.71</v>
      </c>
      <c r="C383" s="118">
        <v>4764.24</v>
      </c>
      <c r="D383" s="118">
        <v>5011</v>
      </c>
      <c r="E383" s="114">
        <v>7247.63</v>
      </c>
      <c r="F383" s="118">
        <v>3963.26</v>
      </c>
      <c r="G383" s="110"/>
      <c r="H383" s="118">
        <v>3952.08</v>
      </c>
      <c r="I383" s="114">
        <v>4375.53</v>
      </c>
      <c r="J383" s="118">
        <v>4135.0600000000004</v>
      </c>
      <c r="K383" s="114">
        <v>3737.73</v>
      </c>
      <c r="L383" s="156">
        <f t="shared" si="6"/>
        <v>0</v>
      </c>
      <c r="M383" s="84"/>
    </row>
    <row r="384" spans="1:13" ht="12" customHeight="1" x14ac:dyDescent="0.3">
      <c r="A384" s="113">
        <v>380</v>
      </c>
      <c r="B384" s="118">
        <v>3284.28</v>
      </c>
      <c r="C384" s="118">
        <v>4781.24</v>
      </c>
      <c r="D384" s="118">
        <v>5023.87</v>
      </c>
      <c r="E384" s="114">
        <v>7267.63</v>
      </c>
      <c r="F384" s="118">
        <v>3973.8</v>
      </c>
      <c r="G384" s="110"/>
      <c r="H384" s="118">
        <v>3962.38</v>
      </c>
      <c r="I384" s="114">
        <v>4387.08</v>
      </c>
      <c r="J384" s="118">
        <v>4145.99</v>
      </c>
      <c r="K384" s="114">
        <v>3747.58</v>
      </c>
      <c r="L384" s="156">
        <f t="shared" si="6"/>
        <v>0</v>
      </c>
      <c r="M384" s="84"/>
    </row>
    <row r="385" spans="1:13" ht="12" customHeight="1" x14ac:dyDescent="0.3">
      <c r="A385" s="113">
        <v>381</v>
      </c>
      <c r="B385" s="118">
        <v>3292.85</v>
      </c>
      <c r="C385" s="118">
        <v>4789.2299999999996</v>
      </c>
      <c r="D385" s="118">
        <v>5036.7299999999996</v>
      </c>
      <c r="E385" s="114">
        <v>7287.63</v>
      </c>
      <c r="F385" s="118">
        <v>3984.34</v>
      </c>
      <c r="G385" s="110"/>
      <c r="H385" s="118">
        <v>3972.67</v>
      </c>
      <c r="I385" s="114">
        <v>4398.62</v>
      </c>
      <c r="J385" s="118">
        <v>4156.91</v>
      </c>
      <c r="K385" s="114">
        <v>3757.44</v>
      </c>
      <c r="L385" s="156">
        <f t="shared" si="6"/>
        <v>0</v>
      </c>
      <c r="M385" s="84"/>
    </row>
    <row r="386" spans="1:13" ht="12" customHeight="1" x14ac:dyDescent="0.3">
      <c r="A386" s="113">
        <v>382</v>
      </c>
      <c r="B386" s="118">
        <v>3301.41</v>
      </c>
      <c r="C386" s="118">
        <v>4806.2299999999996</v>
      </c>
      <c r="D386" s="118">
        <v>5049.6000000000004</v>
      </c>
      <c r="E386" s="114">
        <v>7307.63</v>
      </c>
      <c r="F386" s="118">
        <v>3994.88</v>
      </c>
      <c r="G386" s="110"/>
      <c r="H386" s="118">
        <v>3982.97</v>
      </c>
      <c r="I386" s="114">
        <v>4410.17</v>
      </c>
      <c r="J386" s="118">
        <v>4167.84</v>
      </c>
      <c r="K386" s="114">
        <v>3767.31</v>
      </c>
      <c r="L386" s="156">
        <f t="shared" si="6"/>
        <v>0</v>
      </c>
      <c r="M386" s="84"/>
    </row>
    <row r="387" spans="1:13" ht="12" customHeight="1" x14ac:dyDescent="0.3">
      <c r="A387" s="113">
        <v>383</v>
      </c>
      <c r="B387" s="118">
        <v>3309.98</v>
      </c>
      <c r="C387" s="118">
        <v>4814.22</v>
      </c>
      <c r="D387" s="118">
        <v>5062.47</v>
      </c>
      <c r="E387" s="114">
        <v>7327.63</v>
      </c>
      <c r="F387" s="118">
        <v>4005.43</v>
      </c>
      <c r="G387" s="110"/>
      <c r="H387" s="118">
        <v>3993.27</v>
      </c>
      <c r="I387" s="114">
        <v>4421.71</v>
      </c>
      <c r="J387" s="118">
        <v>4178.76</v>
      </c>
      <c r="K387" s="114">
        <v>3777.17</v>
      </c>
      <c r="L387" s="156">
        <f t="shared" si="6"/>
        <v>0</v>
      </c>
      <c r="M387" s="84"/>
    </row>
    <row r="388" spans="1:13" ht="12" customHeight="1" x14ac:dyDescent="0.3">
      <c r="A388" s="113">
        <v>384</v>
      </c>
      <c r="B388" s="118">
        <v>3318.55</v>
      </c>
      <c r="C388" s="118">
        <v>4831.22</v>
      </c>
      <c r="D388" s="118">
        <v>5075.33</v>
      </c>
      <c r="E388" s="114">
        <v>7347.62</v>
      </c>
      <c r="F388" s="118">
        <v>4015.97</v>
      </c>
      <c r="G388" s="110"/>
      <c r="H388" s="118">
        <v>4003.56</v>
      </c>
      <c r="I388" s="114">
        <v>4433.26</v>
      </c>
      <c r="J388" s="118">
        <v>4189.68</v>
      </c>
      <c r="K388" s="114">
        <v>3787.03</v>
      </c>
      <c r="L388" s="156">
        <f t="shared" si="6"/>
        <v>0</v>
      </c>
      <c r="M388" s="84"/>
    </row>
    <row r="389" spans="1:13" ht="12" customHeight="1" x14ac:dyDescent="0.3">
      <c r="A389" s="113">
        <v>385</v>
      </c>
      <c r="B389" s="118">
        <v>3327.11</v>
      </c>
      <c r="C389" s="118">
        <v>4839.21</v>
      </c>
      <c r="D389" s="118">
        <v>5088.2</v>
      </c>
      <c r="E389" s="114">
        <v>7367.62</v>
      </c>
      <c r="F389" s="118">
        <v>4026.51</v>
      </c>
      <c r="G389" s="110"/>
      <c r="H389" s="118">
        <v>4013.86</v>
      </c>
      <c r="I389" s="114">
        <v>4444.8</v>
      </c>
      <c r="J389" s="118">
        <v>4200.6099999999997</v>
      </c>
      <c r="K389" s="114">
        <v>3796.9</v>
      </c>
      <c r="L389" s="156">
        <f t="shared" ref="L389:L452" si="7">G389*1.2</f>
        <v>0</v>
      </c>
      <c r="M389" s="84"/>
    </row>
    <row r="390" spans="1:13" ht="12" customHeight="1" x14ac:dyDescent="0.3">
      <c r="A390" s="113">
        <v>386</v>
      </c>
      <c r="B390" s="118">
        <v>3335.68</v>
      </c>
      <c r="C390" s="118">
        <v>4856.21</v>
      </c>
      <c r="D390" s="118">
        <v>5101.07</v>
      </c>
      <c r="E390" s="114">
        <v>7387.62</v>
      </c>
      <c r="F390" s="118">
        <v>4037.05</v>
      </c>
      <c r="G390" s="110"/>
      <c r="H390" s="118">
        <v>4024.16</v>
      </c>
      <c r="I390" s="114">
        <v>4456.3500000000004</v>
      </c>
      <c r="J390" s="118">
        <v>4211.53</v>
      </c>
      <c r="K390" s="114">
        <v>3806.76</v>
      </c>
      <c r="L390" s="156">
        <f t="shared" si="7"/>
        <v>0</v>
      </c>
      <c r="M390" s="84"/>
    </row>
    <row r="391" spans="1:13" ht="12" customHeight="1" x14ac:dyDescent="0.3">
      <c r="A391" s="113">
        <v>387</v>
      </c>
      <c r="B391" s="118">
        <v>3344.25</v>
      </c>
      <c r="C391" s="118">
        <v>4864.2</v>
      </c>
      <c r="D391" s="118">
        <v>5113.93</v>
      </c>
      <c r="E391" s="114">
        <v>7407.62</v>
      </c>
      <c r="F391" s="118">
        <v>4047.59</v>
      </c>
      <c r="G391" s="110"/>
      <c r="H391" s="118">
        <v>4034.45</v>
      </c>
      <c r="I391" s="114">
        <v>4467.8900000000003</v>
      </c>
      <c r="J391" s="118">
        <v>4222.46</v>
      </c>
      <c r="K391" s="114">
        <v>3816.62</v>
      </c>
      <c r="L391" s="156">
        <f t="shared" si="7"/>
        <v>0</v>
      </c>
      <c r="M391" s="84"/>
    </row>
    <row r="392" spans="1:13" ht="12" customHeight="1" x14ac:dyDescent="0.3">
      <c r="A392" s="113">
        <v>388</v>
      </c>
      <c r="B392" s="118">
        <v>3352.81</v>
      </c>
      <c r="C392" s="118">
        <v>4881.2</v>
      </c>
      <c r="D392" s="118">
        <v>5126.8</v>
      </c>
      <c r="E392" s="114">
        <v>7427.62</v>
      </c>
      <c r="F392" s="118">
        <v>4058.14</v>
      </c>
      <c r="G392" s="110"/>
      <c r="H392" s="118">
        <v>4044.75</v>
      </c>
      <c r="I392" s="114">
        <v>4479.4399999999996</v>
      </c>
      <c r="J392" s="118">
        <v>4233.38</v>
      </c>
      <c r="K392" s="114">
        <v>3826.48</v>
      </c>
      <c r="L392" s="156">
        <f t="shared" si="7"/>
        <v>0</v>
      </c>
      <c r="M392" s="84"/>
    </row>
    <row r="393" spans="1:13" ht="12" customHeight="1" x14ac:dyDescent="0.3">
      <c r="A393" s="113">
        <v>389</v>
      </c>
      <c r="B393" s="118">
        <v>3361.38</v>
      </c>
      <c r="C393" s="118">
        <v>4889.1899999999996</v>
      </c>
      <c r="D393" s="118">
        <v>5139.67</v>
      </c>
      <c r="E393" s="114">
        <v>7447.62</v>
      </c>
      <c r="F393" s="118">
        <v>4068.68</v>
      </c>
      <c r="G393" s="110"/>
      <c r="H393" s="118">
        <v>4055.05</v>
      </c>
      <c r="I393" s="114">
        <v>4490.9799999999996</v>
      </c>
      <c r="J393" s="118">
        <v>4244.3100000000004</v>
      </c>
      <c r="K393" s="114">
        <v>3836.35</v>
      </c>
      <c r="L393" s="156">
        <f t="shared" si="7"/>
        <v>0</v>
      </c>
      <c r="M393" s="84"/>
    </row>
    <row r="394" spans="1:13" ht="12" customHeight="1" x14ac:dyDescent="0.3">
      <c r="A394" s="113">
        <v>390</v>
      </c>
      <c r="B394" s="118">
        <v>3369.95</v>
      </c>
      <c r="C394" s="118">
        <v>4906.1899999999996</v>
      </c>
      <c r="D394" s="118">
        <v>5152.53</v>
      </c>
      <c r="E394" s="114">
        <v>7467.62</v>
      </c>
      <c r="F394" s="118">
        <v>4079.22</v>
      </c>
      <c r="G394" s="110"/>
      <c r="H394" s="118">
        <v>4065.34</v>
      </c>
      <c r="I394" s="114">
        <v>4502.53</v>
      </c>
      <c r="J394" s="118">
        <v>4255.2299999999996</v>
      </c>
      <c r="K394" s="114">
        <v>3846.21</v>
      </c>
      <c r="L394" s="156">
        <f t="shared" si="7"/>
        <v>0</v>
      </c>
      <c r="M394" s="84"/>
    </row>
    <row r="395" spans="1:13" ht="12" customHeight="1" x14ac:dyDescent="0.3">
      <c r="A395" s="113">
        <v>391</v>
      </c>
      <c r="B395" s="118">
        <v>3378.51</v>
      </c>
      <c r="C395" s="118">
        <v>4914.18</v>
      </c>
      <c r="D395" s="118">
        <v>5165.3999999999996</v>
      </c>
      <c r="E395" s="114">
        <v>7487.62</v>
      </c>
      <c r="F395" s="118">
        <v>4089.76</v>
      </c>
      <c r="G395" s="110"/>
      <c r="H395" s="118">
        <v>4075.64</v>
      </c>
      <c r="I395" s="114">
        <v>4514.07</v>
      </c>
      <c r="J395" s="118">
        <v>4266.1499999999996</v>
      </c>
      <c r="K395" s="114">
        <v>3856.06</v>
      </c>
      <c r="L395" s="156">
        <f t="shared" si="7"/>
        <v>0</v>
      </c>
      <c r="M395" s="84"/>
    </row>
    <row r="396" spans="1:13" ht="12" customHeight="1" x14ac:dyDescent="0.3">
      <c r="A396" s="113">
        <v>392</v>
      </c>
      <c r="B396" s="118">
        <v>3387.08</v>
      </c>
      <c r="C396" s="118">
        <v>4931.18</v>
      </c>
      <c r="D396" s="118">
        <v>5178.2700000000004</v>
      </c>
      <c r="E396" s="114">
        <v>7507.62</v>
      </c>
      <c r="F396" s="118">
        <v>4100.3</v>
      </c>
      <c r="G396" s="110"/>
      <c r="H396" s="118">
        <v>4085.93</v>
      </c>
      <c r="I396" s="114">
        <v>4525.62</v>
      </c>
      <c r="J396" s="118">
        <v>4277.08</v>
      </c>
      <c r="K396" s="114">
        <v>3865.93</v>
      </c>
      <c r="L396" s="156">
        <f t="shared" si="7"/>
        <v>0</v>
      </c>
      <c r="M396" s="84"/>
    </row>
    <row r="397" spans="1:13" ht="12" customHeight="1" x14ac:dyDescent="0.3">
      <c r="A397" s="113">
        <v>393</v>
      </c>
      <c r="B397" s="118">
        <v>3395.65</v>
      </c>
      <c r="C397" s="118">
        <v>4939.17</v>
      </c>
      <c r="D397" s="118">
        <v>5191.13</v>
      </c>
      <c r="E397" s="114">
        <v>7527.62</v>
      </c>
      <c r="F397" s="118">
        <v>4110.8500000000004</v>
      </c>
      <c r="G397" s="110"/>
      <c r="H397" s="118">
        <v>4096.2299999999996</v>
      </c>
      <c r="I397" s="114">
        <v>4537.16</v>
      </c>
      <c r="J397" s="118">
        <v>4288</v>
      </c>
      <c r="K397" s="114">
        <v>3875.79</v>
      </c>
      <c r="L397" s="156">
        <f t="shared" si="7"/>
        <v>0</v>
      </c>
      <c r="M397" s="84"/>
    </row>
    <row r="398" spans="1:13" ht="12" customHeight="1" x14ac:dyDescent="0.3">
      <c r="A398" s="113">
        <v>394</v>
      </c>
      <c r="B398" s="118">
        <v>3404.21</v>
      </c>
      <c r="C398" s="118">
        <v>4956.17</v>
      </c>
      <c r="D398" s="118">
        <v>5204</v>
      </c>
      <c r="E398" s="114">
        <v>7547.62</v>
      </c>
      <c r="F398" s="118">
        <v>4121.3900000000003</v>
      </c>
      <c r="G398" s="110"/>
      <c r="H398" s="118">
        <v>4106.53</v>
      </c>
      <c r="I398" s="114">
        <v>4548.71</v>
      </c>
      <c r="J398" s="118">
        <v>4298.93</v>
      </c>
      <c r="K398" s="114">
        <v>3885.65</v>
      </c>
      <c r="L398" s="156">
        <f t="shared" si="7"/>
        <v>0</v>
      </c>
      <c r="M398" s="84"/>
    </row>
    <row r="399" spans="1:13" ht="12" customHeight="1" x14ac:dyDescent="0.3">
      <c r="A399" s="113">
        <v>395</v>
      </c>
      <c r="B399" s="118">
        <v>3412.78</v>
      </c>
      <c r="C399" s="118">
        <v>4964.16</v>
      </c>
      <c r="D399" s="118">
        <v>5216.87</v>
      </c>
      <c r="E399" s="114">
        <v>7567.62</v>
      </c>
      <c r="F399" s="118">
        <v>4131.93</v>
      </c>
      <c r="G399" s="110"/>
      <c r="H399" s="118">
        <v>4116.82</v>
      </c>
      <c r="I399" s="114">
        <v>4560.25</v>
      </c>
      <c r="J399" s="118">
        <v>4309.8500000000004</v>
      </c>
      <c r="K399" s="114">
        <v>3895.52</v>
      </c>
      <c r="L399" s="156">
        <f t="shared" si="7"/>
        <v>0</v>
      </c>
      <c r="M399" s="84"/>
    </row>
    <row r="400" spans="1:13" ht="12" customHeight="1" x14ac:dyDescent="0.3">
      <c r="A400" s="113">
        <v>396</v>
      </c>
      <c r="B400" s="118">
        <v>3421.35</v>
      </c>
      <c r="C400" s="118">
        <v>4981.16</v>
      </c>
      <c r="D400" s="118">
        <v>5229.7299999999996</v>
      </c>
      <c r="E400" s="114">
        <v>7587.61</v>
      </c>
      <c r="F400" s="118">
        <v>4142.47</v>
      </c>
      <c r="G400" s="110"/>
      <c r="H400" s="118">
        <v>4127.12</v>
      </c>
      <c r="I400" s="114">
        <v>4571.8</v>
      </c>
      <c r="J400" s="118">
        <v>4320.78</v>
      </c>
      <c r="K400" s="114">
        <v>3905.38</v>
      </c>
      <c r="L400" s="156">
        <f t="shared" si="7"/>
        <v>0</v>
      </c>
      <c r="M400" s="84"/>
    </row>
    <row r="401" spans="1:13" ht="12" customHeight="1" x14ac:dyDescent="0.3">
      <c r="A401" s="113">
        <v>397</v>
      </c>
      <c r="B401" s="118">
        <v>3429.91</v>
      </c>
      <c r="C401" s="118">
        <v>4989.1499999999996</v>
      </c>
      <c r="D401" s="118">
        <v>5242.6000000000004</v>
      </c>
      <c r="E401" s="114">
        <v>7607.61</v>
      </c>
      <c r="F401" s="118">
        <v>4153.0200000000004</v>
      </c>
      <c r="G401" s="110"/>
      <c r="H401" s="118">
        <v>4137.42</v>
      </c>
      <c r="I401" s="114">
        <v>4583.34</v>
      </c>
      <c r="J401" s="118">
        <v>4331.7</v>
      </c>
      <c r="K401" s="114">
        <v>3915.24</v>
      </c>
      <c r="L401" s="156">
        <f t="shared" si="7"/>
        <v>0</v>
      </c>
      <c r="M401" s="84"/>
    </row>
    <row r="402" spans="1:13" ht="12" customHeight="1" x14ac:dyDescent="0.3">
      <c r="A402" s="113">
        <v>398</v>
      </c>
      <c r="B402" s="118">
        <v>3438.48</v>
      </c>
      <c r="C402" s="118">
        <v>5006.1499999999996</v>
      </c>
      <c r="D402" s="118">
        <v>5255.47</v>
      </c>
      <c r="E402" s="114">
        <v>7627.61</v>
      </c>
      <c r="F402" s="118">
        <v>4163.5600000000004</v>
      </c>
      <c r="G402" s="110"/>
      <c r="H402" s="118">
        <v>4147.71</v>
      </c>
      <c r="I402" s="114">
        <v>4594.8900000000003</v>
      </c>
      <c r="J402" s="118">
        <v>4342.63</v>
      </c>
      <c r="K402" s="114">
        <v>3925.1</v>
      </c>
      <c r="L402" s="156">
        <f t="shared" si="7"/>
        <v>0</v>
      </c>
      <c r="M402" s="84"/>
    </row>
    <row r="403" spans="1:13" ht="12" customHeight="1" x14ac:dyDescent="0.3">
      <c r="A403" s="113">
        <v>399</v>
      </c>
      <c r="B403" s="118">
        <v>3447.05</v>
      </c>
      <c r="C403" s="118">
        <v>5014.1400000000003</v>
      </c>
      <c r="D403" s="118">
        <v>5268.33</v>
      </c>
      <c r="E403" s="114">
        <v>7647.61</v>
      </c>
      <c r="F403" s="118">
        <v>4174.1000000000004</v>
      </c>
      <c r="G403" s="110"/>
      <c r="H403" s="118">
        <v>4158.01</v>
      </c>
      <c r="I403" s="114">
        <v>4606.43</v>
      </c>
      <c r="J403" s="118">
        <v>4353.55</v>
      </c>
      <c r="K403" s="114">
        <v>3934.97</v>
      </c>
      <c r="L403" s="156">
        <f t="shared" si="7"/>
        <v>0</v>
      </c>
      <c r="M403" s="84"/>
    </row>
    <row r="404" spans="1:13" ht="12" customHeight="1" x14ac:dyDescent="0.3">
      <c r="A404" s="113">
        <v>400</v>
      </c>
      <c r="B404" s="118">
        <v>3455.61</v>
      </c>
      <c r="C404" s="118">
        <v>5031.1400000000003</v>
      </c>
      <c r="D404" s="118">
        <v>5281.2</v>
      </c>
      <c r="E404" s="114">
        <v>7667.61</v>
      </c>
      <c r="F404" s="118">
        <v>4184.6400000000003</v>
      </c>
      <c r="G404" s="110"/>
      <c r="H404" s="118">
        <v>4168.3100000000004</v>
      </c>
      <c r="I404" s="114">
        <v>4617.9799999999996</v>
      </c>
      <c r="J404" s="118">
        <v>4364.47</v>
      </c>
      <c r="K404" s="114">
        <v>3944.83</v>
      </c>
      <c r="L404" s="156">
        <f t="shared" si="7"/>
        <v>0</v>
      </c>
      <c r="M404" s="84"/>
    </row>
    <row r="405" spans="1:13" ht="12" customHeight="1" x14ac:dyDescent="0.3">
      <c r="A405" s="113">
        <v>401</v>
      </c>
      <c r="B405" s="118">
        <v>3464.18</v>
      </c>
      <c r="C405" s="118">
        <v>5039.13</v>
      </c>
      <c r="D405" s="118">
        <v>5294.07</v>
      </c>
      <c r="E405" s="114">
        <v>7687.61</v>
      </c>
      <c r="F405" s="118">
        <v>4195.18</v>
      </c>
      <c r="G405" s="110"/>
      <c r="H405" s="118">
        <v>4178.6000000000004</v>
      </c>
      <c r="I405" s="114">
        <v>4629.5200000000004</v>
      </c>
      <c r="J405" s="118">
        <v>4375.3999999999996</v>
      </c>
      <c r="K405" s="114">
        <v>3954.69</v>
      </c>
      <c r="L405" s="156">
        <f t="shared" si="7"/>
        <v>0</v>
      </c>
      <c r="M405" s="84"/>
    </row>
    <row r="406" spans="1:13" ht="12" customHeight="1" x14ac:dyDescent="0.3">
      <c r="A406" s="113">
        <v>402</v>
      </c>
      <c r="B406" s="118">
        <v>3472.75</v>
      </c>
      <c r="C406" s="118">
        <v>5056.13</v>
      </c>
      <c r="D406" s="118">
        <v>5306.93</v>
      </c>
      <c r="E406" s="114">
        <v>7707.61</v>
      </c>
      <c r="F406" s="118">
        <v>4205.7299999999996</v>
      </c>
      <c r="G406" s="110"/>
      <c r="H406" s="118">
        <v>4188.8999999999996</v>
      </c>
      <c r="I406" s="114">
        <v>4641.07</v>
      </c>
      <c r="J406" s="118">
        <v>4386.32</v>
      </c>
      <c r="K406" s="114">
        <v>3964.55</v>
      </c>
      <c r="L406" s="156">
        <f t="shared" si="7"/>
        <v>0</v>
      </c>
      <c r="M406" s="84"/>
    </row>
    <row r="407" spans="1:13" ht="12" customHeight="1" x14ac:dyDescent="0.3">
      <c r="A407" s="113">
        <v>403</v>
      </c>
      <c r="B407" s="118">
        <v>3481.31</v>
      </c>
      <c r="C407" s="118">
        <v>5064.12</v>
      </c>
      <c r="D407" s="118">
        <v>5319.8</v>
      </c>
      <c r="E407" s="114">
        <v>7727.61</v>
      </c>
      <c r="F407" s="118">
        <v>4216.2700000000004</v>
      </c>
      <c r="G407" s="110"/>
      <c r="H407" s="118">
        <v>4199.2</v>
      </c>
      <c r="I407" s="114">
        <v>4652.6099999999997</v>
      </c>
      <c r="J407" s="118">
        <v>4397.25</v>
      </c>
      <c r="K407" s="114">
        <v>3974.41</v>
      </c>
      <c r="L407" s="156">
        <f t="shared" si="7"/>
        <v>0</v>
      </c>
      <c r="M407" s="84"/>
    </row>
    <row r="408" spans="1:13" ht="12" customHeight="1" x14ac:dyDescent="0.3">
      <c r="A408" s="113">
        <v>404</v>
      </c>
      <c r="B408" s="118">
        <v>3489.88</v>
      </c>
      <c r="C408" s="118">
        <v>5081.12</v>
      </c>
      <c r="D408" s="118">
        <v>5332.67</v>
      </c>
      <c r="E408" s="114">
        <v>7747.61</v>
      </c>
      <c r="F408" s="118">
        <v>4226.8100000000004</v>
      </c>
      <c r="G408" s="110"/>
      <c r="H408" s="118">
        <v>4209.49</v>
      </c>
      <c r="I408" s="114">
        <v>4664.1499999999996</v>
      </c>
      <c r="J408" s="118">
        <v>4408.17</v>
      </c>
      <c r="K408" s="114">
        <v>3984.27</v>
      </c>
      <c r="L408" s="156">
        <f t="shared" si="7"/>
        <v>0</v>
      </c>
      <c r="M408" s="84"/>
    </row>
    <row r="409" spans="1:13" ht="12" customHeight="1" x14ac:dyDescent="0.3">
      <c r="A409" s="113">
        <v>405</v>
      </c>
      <c r="B409" s="118">
        <v>3498.45</v>
      </c>
      <c r="C409" s="118">
        <v>5089.1099999999997</v>
      </c>
      <c r="D409" s="118">
        <v>5345.53</v>
      </c>
      <c r="E409" s="114">
        <v>7767.61</v>
      </c>
      <c r="F409" s="118">
        <v>4237.3500000000004</v>
      </c>
      <c r="G409" s="110"/>
      <c r="H409" s="118">
        <v>4219.79</v>
      </c>
      <c r="I409" s="114">
        <v>4675.7</v>
      </c>
      <c r="J409" s="118">
        <v>4419.1000000000004</v>
      </c>
      <c r="K409" s="114">
        <v>3994.14</v>
      </c>
      <c r="L409" s="156">
        <f t="shared" si="7"/>
        <v>0</v>
      </c>
      <c r="M409" s="84"/>
    </row>
    <row r="410" spans="1:13" ht="12" customHeight="1" x14ac:dyDescent="0.3">
      <c r="A410" s="113">
        <v>406</v>
      </c>
      <c r="B410" s="118">
        <v>3507.01</v>
      </c>
      <c r="C410" s="118">
        <v>5106.1099999999997</v>
      </c>
      <c r="D410" s="118">
        <v>5358.4</v>
      </c>
      <c r="E410" s="114">
        <v>7787.61</v>
      </c>
      <c r="F410" s="118">
        <v>4247.8900000000003</v>
      </c>
      <c r="G410" s="110"/>
      <c r="H410" s="118">
        <v>4230.08</v>
      </c>
      <c r="I410" s="114">
        <v>4687.25</v>
      </c>
      <c r="J410" s="118">
        <v>4430.0200000000004</v>
      </c>
      <c r="K410" s="114">
        <v>4004</v>
      </c>
      <c r="L410" s="156">
        <f t="shared" si="7"/>
        <v>0</v>
      </c>
      <c r="M410" s="84"/>
    </row>
    <row r="411" spans="1:13" ht="12" customHeight="1" x14ac:dyDescent="0.3">
      <c r="A411" s="113">
        <v>407</v>
      </c>
      <c r="B411" s="118">
        <v>3515.58</v>
      </c>
      <c r="C411" s="118">
        <v>5114.1000000000004</v>
      </c>
      <c r="D411" s="118">
        <v>5371.27</v>
      </c>
      <c r="E411" s="114">
        <v>7807.61</v>
      </c>
      <c r="F411" s="118">
        <v>4258.4399999999996</v>
      </c>
      <c r="G411" s="110"/>
      <c r="H411" s="118">
        <v>4240.38</v>
      </c>
      <c r="I411" s="114">
        <v>4698.79</v>
      </c>
      <c r="J411" s="118">
        <v>4440.9399999999996</v>
      </c>
      <c r="K411" s="114">
        <v>4013.86</v>
      </c>
      <c r="L411" s="156">
        <f t="shared" si="7"/>
        <v>0</v>
      </c>
      <c r="M411" s="84"/>
    </row>
    <row r="412" spans="1:13" ht="12" customHeight="1" x14ac:dyDescent="0.3">
      <c r="A412" s="113">
        <v>408</v>
      </c>
      <c r="B412" s="118">
        <v>3524.15</v>
      </c>
      <c r="C412" s="118">
        <v>5131.1000000000004</v>
      </c>
      <c r="D412" s="118">
        <v>5384.13</v>
      </c>
      <c r="E412" s="114">
        <v>7827.61</v>
      </c>
      <c r="F412" s="118">
        <v>4268.9799999999996</v>
      </c>
      <c r="G412" s="110"/>
      <c r="H412" s="118">
        <v>4250.68</v>
      </c>
      <c r="I412" s="114">
        <v>4710.33</v>
      </c>
      <c r="J412" s="118">
        <v>4451.87</v>
      </c>
      <c r="K412" s="114">
        <v>4023.72</v>
      </c>
      <c r="L412" s="156">
        <f t="shared" si="7"/>
        <v>0</v>
      </c>
      <c r="M412" s="84"/>
    </row>
    <row r="413" spans="1:13" ht="12" customHeight="1" x14ac:dyDescent="0.3">
      <c r="A413" s="113">
        <v>409</v>
      </c>
      <c r="B413" s="118">
        <v>3532.71</v>
      </c>
      <c r="C413" s="118">
        <v>5139.09</v>
      </c>
      <c r="D413" s="118">
        <v>5397</v>
      </c>
      <c r="E413" s="114">
        <v>7847.6</v>
      </c>
      <c r="F413" s="118">
        <v>4279.5200000000004</v>
      </c>
      <c r="G413" s="110"/>
      <c r="H413" s="118">
        <v>4260.97</v>
      </c>
      <c r="I413" s="114">
        <v>4721.88</v>
      </c>
      <c r="J413" s="118">
        <v>4462.79</v>
      </c>
      <c r="K413" s="114">
        <v>4033.59</v>
      </c>
      <c r="L413" s="156">
        <f t="shared" si="7"/>
        <v>0</v>
      </c>
      <c r="M413" s="84"/>
    </row>
    <row r="414" spans="1:13" ht="12" customHeight="1" x14ac:dyDescent="0.3">
      <c r="A414" s="113">
        <v>410</v>
      </c>
      <c r="B414" s="118">
        <v>3541.28</v>
      </c>
      <c r="C414" s="118">
        <v>5156.09</v>
      </c>
      <c r="D414" s="118">
        <v>5409.87</v>
      </c>
      <c r="E414" s="114">
        <v>7867.6</v>
      </c>
      <c r="F414" s="118">
        <v>4290.0600000000004</v>
      </c>
      <c r="G414" s="110"/>
      <c r="H414" s="118">
        <v>4271.2700000000004</v>
      </c>
      <c r="I414" s="114">
        <v>4733.43</v>
      </c>
      <c r="J414" s="118">
        <v>4473.72</v>
      </c>
      <c r="K414" s="114">
        <v>4043.45</v>
      </c>
      <c r="L414" s="156">
        <f t="shared" si="7"/>
        <v>0</v>
      </c>
      <c r="M414" s="84"/>
    </row>
    <row r="415" spans="1:13" ht="12" customHeight="1" x14ac:dyDescent="0.3">
      <c r="A415" s="113">
        <v>411</v>
      </c>
      <c r="B415" s="118">
        <v>3549.85</v>
      </c>
      <c r="C415" s="118">
        <v>5164.08</v>
      </c>
      <c r="D415" s="118">
        <v>5422.73</v>
      </c>
      <c r="E415" s="114">
        <v>7887.6</v>
      </c>
      <c r="F415" s="118">
        <v>4300.6000000000004</v>
      </c>
      <c r="G415" s="110"/>
      <c r="H415" s="118">
        <v>4281.57</v>
      </c>
      <c r="I415" s="114">
        <v>4744.97</v>
      </c>
      <c r="J415" s="118">
        <v>4484.6400000000003</v>
      </c>
      <c r="K415" s="114">
        <v>4053.31</v>
      </c>
      <c r="L415" s="156">
        <f t="shared" si="7"/>
        <v>0</v>
      </c>
      <c r="M415" s="84"/>
    </row>
    <row r="416" spans="1:13" ht="12" customHeight="1" x14ac:dyDescent="0.3">
      <c r="A416" s="115">
        <v>412</v>
      </c>
      <c r="B416" s="118">
        <v>3558.41</v>
      </c>
      <c r="C416" s="117">
        <v>5181.08</v>
      </c>
      <c r="D416" s="117">
        <v>5435.6</v>
      </c>
      <c r="E416" s="116">
        <v>7907.6</v>
      </c>
      <c r="F416" s="117">
        <v>4311.1499999999996</v>
      </c>
      <c r="G416" s="111"/>
      <c r="H416" s="117">
        <v>4291.8599999999997</v>
      </c>
      <c r="I416" s="116">
        <v>4756.51</v>
      </c>
      <c r="J416" s="117">
        <v>4495.57</v>
      </c>
      <c r="K416" s="116">
        <v>4063.17</v>
      </c>
      <c r="L416" s="156">
        <f t="shared" si="7"/>
        <v>0</v>
      </c>
      <c r="M416" s="84"/>
    </row>
    <row r="417" spans="1:13" ht="12" customHeight="1" x14ac:dyDescent="0.3">
      <c r="A417" s="113">
        <v>413</v>
      </c>
      <c r="B417" s="118">
        <v>3566.98</v>
      </c>
      <c r="C417" s="118">
        <v>5189.07</v>
      </c>
      <c r="D417" s="118">
        <v>5448.47</v>
      </c>
      <c r="E417" s="114">
        <v>7927.6</v>
      </c>
      <c r="F417" s="118">
        <v>4321.6899999999996</v>
      </c>
      <c r="G417" s="110"/>
      <c r="H417" s="118">
        <v>4302.16</v>
      </c>
      <c r="I417" s="114">
        <v>4768.0600000000004</v>
      </c>
      <c r="J417" s="118">
        <v>4506.49</v>
      </c>
      <c r="K417" s="114">
        <v>4073.03</v>
      </c>
      <c r="L417" s="156">
        <f t="shared" si="7"/>
        <v>0</v>
      </c>
      <c r="M417" s="84"/>
    </row>
    <row r="418" spans="1:13" ht="12" customHeight="1" x14ac:dyDescent="0.3">
      <c r="A418" s="113">
        <v>414</v>
      </c>
      <c r="B418" s="118">
        <v>3575.55</v>
      </c>
      <c r="C418" s="118">
        <v>5206.07</v>
      </c>
      <c r="D418" s="118">
        <v>5461.33</v>
      </c>
      <c r="E418" s="114">
        <v>7947.6</v>
      </c>
      <c r="F418" s="118">
        <v>4332.2299999999996</v>
      </c>
      <c r="G418" s="110"/>
      <c r="H418" s="118">
        <v>4312.46</v>
      </c>
      <c r="I418" s="114">
        <v>4779.6099999999997</v>
      </c>
      <c r="J418" s="118">
        <v>4517.41</v>
      </c>
      <c r="K418" s="114">
        <v>4082.89</v>
      </c>
      <c r="L418" s="156">
        <f t="shared" si="7"/>
        <v>0</v>
      </c>
      <c r="M418" s="84"/>
    </row>
    <row r="419" spans="1:13" ht="12" customHeight="1" x14ac:dyDescent="0.3">
      <c r="A419" s="113">
        <v>415</v>
      </c>
      <c r="B419" s="118">
        <v>3584.11</v>
      </c>
      <c r="C419" s="118">
        <v>5214.0600000000004</v>
      </c>
      <c r="D419" s="118">
        <v>5474.2</v>
      </c>
      <c r="E419" s="114">
        <v>7967.6</v>
      </c>
      <c r="F419" s="118">
        <v>4342.7700000000004</v>
      </c>
      <c r="G419" s="110"/>
      <c r="H419" s="118">
        <v>4322.75</v>
      </c>
      <c r="I419" s="114">
        <v>4791.1499999999996</v>
      </c>
      <c r="J419" s="118">
        <v>4528.34</v>
      </c>
      <c r="K419" s="114">
        <v>4092.76</v>
      </c>
      <c r="L419" s="156">
        <f t="shared" si="7"/>
        <v>0</v>
      </c>
      <c r="M419" s="84"/>
    </row>
    <row r="420" spans="1:13" ht="12" customHeight="1" x14ac:dyDescent="0.3">
      <c r="A420" s="113">
        <v>416</v>
      </c>
      <c r="B420" s="118">
        <v>3592.68</v>
      </c>
      <c r="C420" s="118">
        <v>5231.0600000000004</v>
      </c>
      <c r="D420" s="118">
        <v>5487.07</v>
      </c>
      <c r="E420" s="114">
        <v>7987.6</v>
      </c>
      <c r="F420" s="118">
        <v>4353.3100000000004</v>
      </c>
      <c r="G420" s="110"/>
      <c r="H420" s="118">
        <v>4333.05</v>
      </c>
      <c r="I420" s="114">
        <v>4802.6899999999996</v>
      </c>
      <c r="J420" s="118">
        <v>4539.26</v>
      </c>
      <c r="K420" s="114">
        <v>4102.62</v>
      </c>
      <c r="L420" s="156">
        <f t="shared" si="7"/>
        <v>0</v>
      </c>
      <c r="M420" s="84"/>
    </row>
    <row r="421" spans="1:13" ht="12" customHeight="1" x14ac:dyDescent="0.3">
      <c r="A421" s="113">
        <v>417</v>
      </c>
      <c r="B421" s="118">
        <v>3601.25</v>
      </c>
      <c r="C421" s="118">
        <v>5239.05</v>
      </c>
      <c r="D421" s="118">
        <v>5499.93</v>
      </c>
      <c r="E421" s="114">
        <v>8007.6</v>
      </c>
      <c r="F421" s="118">
        <v>4363.8599999999997</v>
      </c>
      <c r="G421" s="110"/>
      <c r="H421" s="118">
        <v>4343.3500000000004</v>
      </c>
      <c r="I421" s="114">
        <v>4814.24</v>
      </c>
      <c r="J421" s="118">
        <v>4550.1899999999996</v>
      </c>
      <c r="K421" s="114">
        <v>4112.4799999999996</v>
      </c>
      <c r="L421" s="156">
        <f t="shared" si="7"/>
        <v>0</v>
      </c>
      <c r="M421" s="84"/>
    </row>
    <row r="422" spans="1:13" ht="12" customHeight="1" x14ac:dyDescent="0.3">
      <c r="A422" s="113">
        <v>418</v>
      </c>
      <c r="B422" s="118">
        <v>3609.81</v>
      </c>
      <c r="C422" s="118">
        <v>5256.05</v>
      </c>
      <c r="D422" s="118">
        <v>5512.8</v>
      </c>
      <c r="E422" s="114">
        <v>8027.6</v>
      </c>
      <c r="F422" s="118">
        <v>4374.3999999999996</v>
      </c>
      <c r="G422" s="110"/>
      <c r="H422" s="118">
        <v>4353.6400000000003</v>
      </c>
      <c r="I422" s="114">
        <v>4825.79</v>
      </c>
      <c r="J422" s="118">
        <v>4561.1099999999997</v>
      </c>
      <c r="K422" s="114">
        <v>4122.34</v>
      </c>
      <c r="L422" s="156">
        <f t="shared" si="7"/>
        <v>0</v>
      </c>
      <c r="M422" s="84"/>
    </row>
    <row r="423" spans="1:13" ht="12" customHeight="1" x14ac:dyDescent="0.3">
      <c r="A423" s="113">
        <v>419</v>
      </c>
      <c r="B423" s="118">
        <v>3618.38</v>
      </c>
      <c r="C423" s="118">
        <v>5264.04</v>
      </c>
      <c r="D423" s="118">
        <v>5525.67</v>
      </c>
      <c r="E423" s="114">
        <v>8047.6</v>
      </c>
      <c r="F423" s="118">
        <v>4384.9399999999996</v>
      </c>
      <c r="G423" s="110"/>
      <c r="H423" s="118">
        <v>4363.9399999999996</v>
      </c>
      <c r="I423" s="114">
        <v>4837.33</v>
      </c>
      <c r="J423" s="118">
        <v>4572.04</v>
      </c>
      <c r="K423" s="114">
        <v>4132.21</v>
      </c>
      <c r="L423" s="156">
        <f t="shared" si="7"/>
        <v>0</v>
      </c>
      <c r="M423" s="84"/>
    </row>
    <row r="424" spans="1:13" ht="12" customHeight="1" x14ac:dyDescent="0.3">
      <c r="A424" s="113">
        <v>420</v>
      </c>
      <c r="B424" s="118">
        <v>3626.95</v>
      </c>
      <c r="C424" s="118">
        <v>5281.04</v>
      </c>
      <c r="D424" s="118">
        <v>5538.53</v>
      </c>
      <c r="E424" s="114">
        <v>8067.6</v>
      </c>
      <c r="F424" s="118">
        <v>4395.4799999999996</v>
      </c>
      <c r="G424" s="110"/>
      <c r="H424" s="118">
        <v>4374.2299999999996</v>
      </c>
      <c r="I424" s="114">
        <v>4848.87</v>
      </c>
      <c r="J424" s="118">
        <v>4582.96</v>
      </c>
      <c r="K424" s="114">
        <v>4142.07</v>
      </c>
      <c r="L424" s="156">
        <f t="shared" si="7"/>
        <v>0</v>
      </c>
      <c r="M424" s="84"/>
    </row>
    <row r="425" spans="1:13" ht="12" customHeight="1" x14ac:dyDescent="0.3">
      <c r="A425" s="113">
        <v>421</v>
      </c>
      <c r="B425" s="118">
        <v>3635.51</v>
      </c>
      <c r="C425" s="118">
        <v>5289.03</v>
      </c>
      <c r="D425" s="118">
        <v>5551.4</v>
      </c>
      <c r="E425" s="114">
        <v>8087.59</v>
      </c>
      <c r="F425" s="118">
        <v>4406.0200000000004</v>
      </c>
      <c r="G425" s="110"/>
      <c r="H425" s="118">
        <v>4384.53</v>
      </c>
      <c r="I425" s="114">
        <v>4860.42</v>
      </c>
      <c r="J425" s="118">
        <v>4593.8900000000003</v>
      </c>
      <c r="K425" s="114">
        <v>4151.93</v>
      </c>
      <c r="L425" s="156">
        <f t="shared" si="7"/>
        <v>0</v>
      </c>
      <c r="M425" s="84"/>
    </row>
    <row r="426" spans="1:13" ht="12" customHeight="1" x14ac:dyDescent="0.3">
      <c r="A426" s="113">
        <v>422</v>
      </c>
      <c r="B426" s="118">
        <v>3644.08</v>
      </c>
      <c r="C426" s="118">
        <v>5306.03</v>
      </c>
      <c r="D426" s="118">
        <v>5564.27</v>
      </c>
      <c r="E426" s="114">
        <v>8107.59</v>
      </c>
      <c r="F426" s="118">
        <v>4416.57</v>
      </c>
      <c r="G426" s="110"/>
      <c r="H426" s="118">
        <v>4394.83</v>
      </c>
      <c r="I426" s="114">
        <v>4871.97</v>
      </c>
      <c r="J426" s="118">
        <v>4604.8100000000004</v>
      </c>
      <c r="K426" s="114">
        <v>4161.8</v>
      </c>
      <c r="L426" s="156">
        <f t="shared" si="7"/>
        <v>0</v>
      </c>
      <c r="M426" s="84"/>
    </row>
    <row r="427" spans="1:13" ht="12" customHeight="1" x14ac:dyDescent="0.3">
      <c r="A427" s="113">
        <v>423</v>
      </c>
      <c r="B427" s="118">
        <v>3652.65</v>
      </c>
      <c r="C427" s="118">
        <v>5314.02</v>
      </c>
      <c r="D427" s="118">
        <v>5577.13</v>
      </c>
      <c r="E427" s="114">
        <v>8127.59</v>
      </c>
      <c r="F427" s="118">
        <v>4427.1099999999997</v>
      </c>
      <c r="G427" s="110"/>
      <c r="H427" s="118">
        <v>4405.12</v>
      </c>
      <c r="I427" s="114">
        <v>4883.51</v>
      </c>
      <c r="J427" s="118">
        <v>4615.7299999999996</v>
      </c>
      <c r="K427" s="114">
        <v>4171.6499999999996</v>
      </c>
      <c r="L427" s="156">
        <f t="shared" si="7"/>
        <v>0</v>
      </c>
      <c r="M427" s="84"/>
    </row>
    <row r="428" spans="1:13" ht="12" customHeight="1" x14ac:dyDescent="0.3">
      <c r="A428" s="113">
        <v>424</v>
      </c>
      <c r="B428" s="118">
        <v>3661.21</v>
      </c>
      <c r="C428" s="118">
        <v>5331.02</v>
      </c>
      <c r="D428" s="118">
        <v>5590</v>
      </c>
      <c r="E428" s="114">
        <v>8147.59</v>
      </c>
      <c r="F428" s="118">
        <v>4437.6499999999996</v>
      </c>
      <c r="G428" s="110"/>
      <c r="H428" s="118">
        <v>4415.42</v>
      </c>
      <c r="I428" s="114">
        <v>4895.05</v>
      </c>
      <c r="J428" s="118">
        <v>4626.66</v>
      </c>
      <c r="K428" s="114">
        <v>4181.51</v>
      </c>
      <c r="L428" s="156">
        <f t="shared" si="7"/>
        <v>0</v>
      </c>
      <c r="M428" s="84"/>
    </row>
    <row r="429" spans="1:13" ht="12" customHeight="1" x14ac:dyDescent="0.3">
      <c r="A429" s="113">
        <v>425</v>
      </c>
      <c r="B429" s="118">
        <v>3669.78</v>
      </c>
      <c r="C429" s="118">
        <v>5339.01</v>
      </c>
      <c r="D429" s="118">
        <v>5602.87</v>
      </c>
      <c r="E429" s="114">
        <v>8167.59</v>
      </c>
      <c r="F429" s="118">
        <v>4448.1899999999996</v>
      </c>
      <c r="G429" s="110"/>
      <c r="H429" s="118">
        <v>4425.72</v>
      </c>
      <c r="I429" s="114">
        <v>4906.6000000000004</v>
      </c>
      <c r="J429" s="118">
        <v>4637.58</v>
      </c>
      <c r="K429" s="114">
        <v>4191.38</v>
      </c>
      <c r="L429" s="156">
        <f t="shared" si="7"/>
        <v>0</v>
      </c>
      <c r="M429" s="84"/>
    </row>
    <row r="430" spans="1:13" ht="12" customHeight="1" x14ac:dyDescent="0.3">
      <c r="A430" s="113">
        <v>426</v>
      </c>
      <c r="B430" s="118">
        <v>3678.35</v>
      </c>
      <c r="C430" s="118">
        <v>5356.01</v>
      </c>
      <c r="D430" s="118">
        <v>5615.73</v>
      </c>
      <c r="E430" s="114">
        <v>8187.59</v>
      </c>
      <c r="F430" s="118">
        <v>4458.7299999999996</v>
      </c>
      <c r="G430" s="110"/>
      <c r="H430" s="118">
        <v>4436.01</v>
      </c>
      <c r="I430" s="114">
        <v>4918.1499999999996</v>
      </c>
      <c r="J430" s="118">
        <v>4648.51</v>
      </c>
      <c r="K430" s="114">
        <v>4201.24</v>
      </c>
      <c r="L430" s="156">
        <f t="shared" si="7"/>
        <v>0</v>
      </c>
      <c r="M430" s="84"/>
    </row>
    <row r="431" spans="1:13" ht="12" customHeight="1" x14ac:dyDescent="0.3">
      <c r="A431" s="113">
        <v>427</v>
      </c>
      <c r="B431" s="118">
        <v>3686.91</v>
      </c>
      <c r="C431" s="118">
        <v>5364</v>
      </c>
      <c r="D431" s="118">
        <v>5628.6</v>
      </c>
      <c r="E431" s="114">
        <v>8207.59</v>
      </c>
      <c r="F431" s="118">
        <v>4469.28</v>
      </c>
      <c r="G431" s="110"/>
      <c r="H431" s="118">
        <v>4446.3100000000004</v>
      </c>
      <c r="I431" s="114">
        <v>4929.6899999999996</v>
      </c>
      <c r="J431" s="118">
        <v>4659.43</v>
      </c>
      <c r="K431" s="114">
        <v>4211.1000000000004</v>
      </c>
      <c r="L431" s="156">
        <f t="shared" si="7"/>
        <v>0</v>
      </c>
      <c r="M431" s="84"/>
    </row>
    <row r="432" spans="1:13" ht="12" customHeight="1" x14ac:dyDescent="0.3">
      <c r="A432" s="113">
        <v>428</v>
      </c>
      <c r="B432" s="118">
        <v>3695.48</v>
      </c>
      <c r="C432" s="118">
        <v>5381</v>
      </c>
      <c r="D432" s="118">
        <v>5641.47</v>
      </c>
      <c r="E432" s="114">
        <v>8227.59</v>
      </c>
      <c r="F432" s="118">
        <v>4479.82</v>
      </c>
      <c r="G432" s="110"/>
      <c r="H432" s="118">
        <v>4456.6099999999997</v>
      </c>
      <c r="I432" s="114">
        <v>4941.2299999999996</v>
      </c>
      <c r="J432" s="118">
        <v>4670.3599999999997</v>
      </c>
      <c r="K432" s="114">
        <v>4220.96</v>
      </c>
      <c r="L432" s="156">
        <f t="shared" si="7"/>
        <v>0</v>
      </c>
      <c r="M432" s="84"/>
    </row>
    <row r="433" spans="1:13" ht="12" customHeight="1" x14ac:dyDescent="0.3">
      <c r="A433" s="113">
        <v>429</v>
      </c>
      <c r="B433" s="118">
        <v>3704.05</v>
      </c>
      <c r="C433" s="118">
        <v>5388.99</v>
      </c>
      <c r="D433" s="118">
        <v>5654.33</v>
      </c>
      <c r="E433" s="114">
        <v>8247.59</v>
      </c>
      <c r="F433" s="118">
        <v>4490.3599999999997</v>
      </c>
      <c r="G433" s="110"/>
      <c r="H433" s="118">
        <v>4466.8999999999996</v>
      </c>
      <c r="I433" s="114">
        <v>4952.78</v>
      </c>
      <c r="J433" s="118">
        <v>4681.28</v>
      </c>
      <c r="K433" s="114">
        <v>4230.83</v>
      </c>
      <c r="L433" s="156">
        <f t="shared" si="7"/>
        <v>0</v>
      </c>
      <c r="M433" s="84"/>
    </row>
    <row r="434" spans="1:13" ht="12" customHeight="1" x14ac:dyDescent="0.3">
      <c r="A434" s="113">
        <v>430</v>
      </c>
      <c r="B434" s="118">
        <v>3712.61</v>
      </c>
      <c r="C434" s="118">
        <v>5405.99</v>
      </c>
      <c r="D434" s="118">
        <v>5667.2</v>
      </c>
      <c r="E434" s="114">
        <v>8267.59</v>
      </c>
      <c r="F434" s="118">
        <v>4500.8999999999996</v>
      </c>
      <c r="G434" s="110"/>
      <c r="H434" s="118">
        <v>4477.2</v>
      </c>
      <c r="I434" s="114">
        <v>4964.33</v>
      </c>
      <c r="J434" s="118">
        <v>4692.2</v>
      </c>
      <c r="K434" s="114">
        <v>4240.6899999999996</v>
      </c>
      <c r="L434" s="156">
        <f t="shared" si="7"/>
        <v>0</v>
      </c>
      <c r="M434" s="84"/>
    </row>
    <row r="435" spans="1:13" ht="12" customHeight="1" x14ac:dyDescent="0.3">
      <c r="A435" s="113">
        <v>431</v>
      </c>
      <c r="B435" s="118">
        <v>3721.18</v>
      </c>
      <c r="C435" s="118">
        <v>5413.98</v>
      </c>
      <c r="D435" s="118">
        <v>5680.07</v>
      </c>
      <c r="E435" s="114">
        <v>8287.59</v>
      </c>
      <c r="F435" s="118">
        <v>4511.4399999999996</v>
      </c>
      <c r="G435" s="110"/>
      <c r="H435" s="118">
        <v>4487.49</v>
      </c>
      <c r="I435" s="114">
        <v>4975.87</v>
      </c>
      <c r="J435" s="118">
        <v>4703.13</v>
      </c>
      <c r="K435" s="114">
        <v>4250.55</v>
      </c>
      <c r="L435" s="156">
        <f t="shared" si="7"/>
        <v>0</v>
      </c>
      <c r="M435" s="84"/>
    </row>
    <row r="436" spans="1:13" ht="12" customHeight="1" x14ac:dyDescent="0.3">
      <c r="A436" s="113">
        <v>432</v>
      </c>
      <c r="B436" s="118">
        <v>3729.75</v>
      </c>
      <c r="C436" s="118">
        <v>5430.98</v>
      </c>
      <c r="D436" s="118">
        <v>5692.93</v>
      </c>
      <c r="E436" s="114">
        <v>8307.59</v>
      </c>
      <c r="F436" s="118">
        <v>4521.99</v>
      </c>
      <c r="G436" s="110"/>
      <c r="H436" s="118">
        <v>4497.79</v>
      </c>
      <c r="I436" s="114">
        <v>4987.41</v>
      </c>
      <c r="J436" s="118">
        <v>4714.05</v>
      </c>
      <c r="K436" s="114">
        <v>4260.42</v>
      </c>
      <c r="L436" s="156">
        <f t="shared" si="7"/>
        <v>0</v>
      </c>
      <c r="M436" s="84"/>
    </row>
    <row r="437" spans="1:13" ht="12" customHeight="1" x14ac:dyDescent="0.3">
      <c r="A437" s="113">
        <v>433</v>
      </c>
      <c r="B437" s="118">
        <v>3738.31</v>
      </c>
      <c r="C437" s="118">
        <v>5438.97</v>
      </c>
      <c r="D437" s="118">
        <v>5705.8</v>
      </c>
      <c r="E437" s="114">
        <v>8327.58</v>
      </c>
      <c r="F437" s="118">
        <v>4532.53</v>
      </c>
      <c r="G437" s="110"/>
      <c r="H437" s="118">
        <v>4508.09</v>
      </c>
      <c r="I437" s="114">
        <v>4998.96</v>
      </c>
      <c r="J437" s="118">
        <v>4724.9799999999996</v>
      </c>
      <c r="K437" s="114">
        <v>4270.28</v>
      </c>
      <c r="L437" s="156">
        <f t="shared" si="7"/>
        <v>0</v>
      </c>
      <c r="M437" s="84"/>
    </row>
    <row r="438" spans="1:13" ht="12" customHeight="1" x14ac:dyDescent="0.3">
      <c r="A438" s="113">
        <v>434</v>
      </c>
      <c r="B438" s="118">
        <v>3746.88</v>
      </c>
      <c r="C438" s="118">
        <v>5455.97</v>
      </c>
      <c r="D438" s="118">
        <v>5718.67</v>
      </c>
      <c r="E438" s="114">
        <v>8347.58</v>
      </c>
      <c r="F438" s="118">
        <v>4543.07</v>
      </c>
      <c r="G438" s="110"/>
      <c r="H438" s="118">
        <v>4518.38</v>
      </c>
      <c r="I438" s="114">
        <v>5010.51</v>
      </c>
      <c r="J438" s="118">
        <v>4735.8999999999996</v>
      </c>
      <c r="K438" s="114">
        <v>4280.13</v>
      </c>
      <c r="L438" s="156">
        <f t="shared" si="7"/>
        <v>0</v>
      </c>
      <c r="M438" s="84"/>
    </row>
    <row r="439" spans="1:13" ht="12" customHeight="1" x14ac:dyDescent="0.3">
      <c r="A439" s="113">
        <v>435</v>
      </c>
      <c r="B439" s="118">
        <v>3755.45</v>
      </c>
      <c r="C439" s="118">
        <v>5463.96</v>
      </c>
      <c r="D439" s="118">
        <v>5731.53</v>
      </c>
      <c r="E439" s="114">
        <v>8367.58</v>
      </c>
      <c r="F439" s="118">
        <v>4553.6099999999997</v>
      </c>
      <c r="G439" s="110"/>
      <c r="H439" s="118">
        <v>4528.68</v>
      </c>
      <c r="I439" s="114">
        <v>5022.05</v>
      </c>
      <c r="J439" s="118">
        <v>4746.83</v>
      </c>
      <c r="K439" s="114">
        <v>4290</v>
      </c>
      <c r="L439" s="156">
        <f t="shared" si="7"/>
        <v>0</v>
      </c>
      <c r="M439" s="84"/>
    </row>
    <row r="440" spans="1:13" ht="12" customHeight="1" x14ac:dyDescent="0.3">
      <c r="A440" s="113">
        <v>436</v>
      </c>
      <c r="B440" s="118">
        <v>3764.01</v>
      </c>
      <c r="C440" s="118">
        <v>5480.96</v>
      </c>
      <c r="D440" s="118">
        <v>5744.4</v>
      </c>
      <c r="E440" s="114">
        <v>8387.58</v>
      </c>
      <c r="F440" s="118">
        <v>4564.1499999999996</v>
      </c>
      <c r="G440" s="110"/>
      <c r="H440" s="118">
        <v>4538.9799999999996</v>
      </c>
      <c r="I440" s="114">
        <v>5033.59</v>
      </c>
      <c r="J440" s="118">
        <v>4757.75</v>
      </c>
      <c r="K440" s="114">
        <v>4299.8599999999997</v>
      </c>
      <c r="L440" s="156">
        <f t="shared" si="7"/>
        <v>0</v>
      </c>
      <c r="M440" s="84"/>
    </row>
    <row r="441" spans="1:13" ht="12" customHeight="1" x14ac:dyDescent="0.3">
      <c r="A441" s="113">
        <v>437</v>
      </c>
      <c r="B441" s="118">
        <v>3772.58</v>
      </c>
      <c r="C441" s="118">
        <v>5488.95</v>
      </c>
      <c r="D441" s="118">
        <v>5757.27</v>
      </c>
      <c r="E441" s="114">
        <v>8407.58</v>
      </c>
      <c r="F441" s="118">
        <v>4574.7</v>
      </c>
      <c r="G441" s="110"/>
      <c r="H441" s="118">
        <v>4549.2700000000004</v>
      </c>
      <c r="I441" s="114">
        <v>5045.1400000000003</v>
      </c>
      <c r="J441" s="118">
        <v>4768.67</v>
      </c>
      <c r="K441" s="114">
        <v>4309.72</v>
      </c>
      <c r="L441" s="156">
        <f t="shared" si="7"/>
        <v>0</v>
      </c>
      <c r="M441" s="84"/>
    </row>
    <row r="442" spans="1:13" ht="12" customHeight="1" x14ac:dyDescent="0.3">
      <c r="A442" s="113">
        <v>438</v>
      </c>
      <c r="B442" s="118">
        <v>3781.15</v>
      </c>
      <c r="C442" s="118">
        <v>5505.95</v>
      </c>
      <c r="D442" s="118">
        <v>5770.13</v>
      </c>
      <c r="E442" s="114">
        <v>8427.58</v>
      </c>
      <c r="F442" s="118">
        <v>4585.24</v>
      </c>
      <c r="G442" s="110"/>
      <c r="H442" s="118">
        <v>4559.57</v>
      </c>
      <c r="I442" s="114">
        <v>5056.6899999999996</v>
      </c>
      <c r="J442" s="118">
        <v>4779.6000000000004</v>
      </c>
      <c r="K442" s="114">
        <v>4319.58</v>
      </c>
      <c r="L442" s="156">
        <f t="shared" si="7"/>
        <v>0</v>
      </c>
      <c r="M442" s="84"/>
    </row>
    <row r="443" spans="1:13" ht="12" customHeight="1" x14ac:dyDescent="0.3">
      <c r="A443" s="113">
        <v>439</v>
      </c>
      <c r="B443" s="118">
        <v>3789.71</v>
      </c>
      <c r="C443" s="118">
        <v>5513.94</v>
      </c>
      <c r="D443" s="118">
        <v>5783</v>
      </c>
      <c r="E443" s="114">
        <v>8447.58</v>
      </c>
      <c r="F443" s="118">
        <v>4595.78</v>
      </c>
      <c r="G443" s="110"/>
      <c r="H443" s="118">
        <v>4569.87</v>
      </c>
      <c r="I443" s="114">
        <v>5068.2299999999996</v>
      </c>
      <c r="J443" s="118">
        <v>4790.5200000000004</v>
      </c>
      <c r="K443" s="114">
        <v>4329.45</v>
      </c>
      <c r="L443" s="156">
        <f t="shared" si="7"/>
        <v>0</v>
      </c>
      <c r="M443" s="84"/>
    </row>
    <row r="444" spans="1:13" ht="12" customHeight="1" x14ac:dyDescent="0.3">
      <c r="A444" s="113">
        <v>440</v>
      </c>
      <c r="B444" s="118">
        <v>3798.28</v>
      </c>
      <c r="C444" s="118">
        <v>5530.94</v>
      </c>
      <c r="D444" s="118">
        <v>5795.87</v>
      </c>
      <c r="E444" s="114">
        <v>8467.58</v>
      </c>
      <c r="F444" s="118">
        <v>4606.32</v>
      </c>
      <c r="G444" s="110"/>
      <c r="H444" s="118">
        <v>4580.16</v>
      </c>
      <c r="I444" s="114">
        <v>5079.7700000000004</v>
      </c>
      <c r="J444" s="118">
        <v>4801.45</v>
      </c>
      <c r="K444" s="114">
        <v>4339.3100000000004</v>
      </c>
      <c r="L444" s="156">
        <f t="shared" si="7"/>
        <v>0</v>
      </c>
      <c r="M444" s="84"/>
    </row>
    <row r="445" spans="1:13" ht="12" customHeight="1" x14ac:dyDescent="0.3">
      <c r="A445" s="113">
        <v>441</v>
      </c>
      <c r="B445" s="118">
        <v>3806.85</v>
      </c>
      <c r="C445" s="118">
        <v>5538.93</v>
      </c>
      <c r="D445" s="118">
        <v>5808.73</v>
      </c>
      <c r="E445" s="114">
        <v>8487.58</v>
      </c>
      <c r="F445" s="118">
        <v>4616.87</v>
      </c>
      <c r="G445" s="110"/>
      <c r="H445" s="118">
        <v>4590.46</v>
      </c>
      <c r="I445" s="114">
        <v>5091.32</v>
      </c>
      <c r="J445" s="118">
        <v>4812.37</v>
      </c>
      <c r="K445" s="114">
        <v>4349.17</v>
      </c>
      <c r="L445" s="156">
        <f t="shared" si="7"/>
        <v>0</v>
      </c>
      <c r="M445" s="84"/>
    </row>
    <row r="446" spans="1:13" ht="12" customHeight="1" x14ac:dyDescent="0.3">
      <c r="A446" s="113">
        <v>442</v>
      </c>
      <c r="B446" s="118">
        <v>3815.41</v>
      </c>
      <c r="C446" s="118">
        <v>5555.93</v>
      </c>
      <c r="D446" s="118">
        <v>5821.6</v>
      </c>
      <c r="E446" s="114">
        <v>8507.58</v>
      </c>
      <c r="F446" s="118">
        <v>4627.41</v>
      </c>
      <c r="G446" s="110"/>
      <c r="H446" s="118">
        <v>4600.76</v>
      </c>
      <c r="I446" s="114">
        <v>5102.87</v>
      </c>
      <c r="J446" s="118">
        <v>4823.3</v>
      </c>
      <c r="K446" s="114">
        <v>4359.04</v>
      </c>
      <c r="L446" s="156">
        <f t="shared" si="7"/>
        <v>0</v>
      </c>
      <c r="M446" s="84"/>
    </row>
    <row r="447" spans="1:13" ht="12" customHeight="1" x14ac:dyDescent="0.3">
      <c r="A447" s="113">
        <v>443</v>
      </c>
      <c r="B447" s="118">
        <v>3823.98</v>
      </c>
      <c r="C447" s="118">
        <v>5563.92</v>
      </c>
      <c r="D447" s="118">
        <v>5834.47</v>
      </c>
      <c r="E447" s="114">
        <v>8527.58</v>
      </c>
      <c r="F447" s="118">
        <v>4637.95</v>
      </c>
      <c r="G447" s="110"/>
      <c r="H447" s="118">
        <v>4611.05</v>
      </c>
      <c r="I447" s="114">
        <v>5114.3999999999996</v>
      </c>
      <c r="J447" s="118">
        <v>4834.22</v>
      </c>
      <c r="K447" s="114">
        <v>4368.8999999999996</v>
      </c>
      <c r="L447" s="156">
        <f t="shared" si="7"/>
        <v>0</v>
      </c>
      <c r="M447" s="84"/>
    </row>
    <row r="448" spans="1:13" ht="12" customHeight="1" x14ac:dyDescent="0.3">
      <c r="A448" s="113">
        <v>444</v>
      </c>
      <c r="B448" s="118">
        <v>3832.55</v>
      </c>
      <c r="C448" s="118">
        <v>5580.92</v>
      </c>
      <c r="D448" s="118">
        <v>5847.33</v>
      </c>
      <c r="E448" s="114">
        <v>8547.58</v>
      </c>
      <c r="F448" s="118">
        <v>4648.49</v>
      </c>
      <c r="G448" s="110"/>
      <c r="H448" s="118">
        <v>4621.3500000000004</v>
      </c>
      <c r="I448" s="114">
        <v>5125.95</v>
      </c>
      <c r="J448" s="118">
        <v>4845.1499999999996</v>
      </c>
      <c r="K448" s="114">
        <v>4378.75</v>
      </c>
      <c r="L448" s="156">
        <f t="shared" si="7"/>
        <v>0</v>
      </c>
      <c r="M448" s="84"/>
    </row>
    <row r="449" spans="1:13" ht="12" customHeight="1" x14ac:dyDescent="0.3">
      <c r="A449" s="113">
        <v>445</v>
      </c>
      <c r="B449" s="118">
        <v>3841.11</v>
      </c>
      <c r="C449" s="118">
        <v>5588.91</v>
      </c>
      <c r="D449" s="118">
        <v>5860.2</v>
      </c>
      <c r="E449" s="114">
        <v>8567.58</v>
      </c>
      <c r="F449" s="118">
        <v>4659.03</v>
      </c>
      <c r="G449" s="110"/>
      <c r="H449" s="118">
        <v>4631.6400000000003</v>
      </c>
      <c r="I449" s="114">
        <v>5137.5</v>
      </c>
      <c r="J449" s="118">
        <v>4856.07</v>
      </c>
      <c r="K449" s="114">
        <v>4388.62</v>
      </c>
      <c r="L449" s="156">
        <f t="shared" si="7"/>
        <v>0</v>
      </c>
      <c r="M449" s="84"/>
    </row>
    <row r="450" spans="1:13" ht="12" customHeight="1" x14ac:dyDescent="0.3">
      <c r="A450" s="113">
        <v>446</v>
      </c>
      <c r="B450" s="118">
        <v>3849.68</v>
      </c>
      <c r="C450" s="118">
        <v>5605.91</v>
      </c>
      <c r="D450" s="118">
        <v>5873.07</v>
      </c>
      <c r="E450" s="114">
        <v>8587.57</v>
      </c>
      <c r="F450" s="118">
        <v>4669.58</v>
      </c>
      <c r="G450" s="110"/>
      <c r="H450" s="118">
        <v>4641.9399999999996</v>
      </c>
      <c r="I450" s="114">
        <v>5149.05</v>
      </c>
      <c r="J450" s="118">
        <v>4866.99</v>
      </c>
      <c r="K450" s="114">
        <v>4398.4799999999996</v>
      </c>
      <c r="L450" s="156">
        <f t="shared" si="7"/>
        <v>0</v>
      </c>
      <c r="M450" s="84"/>
    </row>
    <row r="451" spans="1:13" ht="12" customHeight="1" x14ac:dyDescent="0.3">
      <c r="A451" s="115">
        <v>447</v>
      </c>
      <c r="B451" s="118">
        <v>3858.25</v>
      </c>
      <c r="C451" s="117">
        <v>5613.9</v>
      </c>
      <c r="D451" s="117">
        <v>5885.93</v>
      </c>
      <c r="E451" s="116">
        <v>8607.57</v>
      </c>
      <c r="F451" s="117">
        <v>4680.12</v>
      </c>
      <c r="G451" s="111"/>
      <c r="H451" s="117">
        <v>4652.24</v>
      </c>
      <c r="I451" s="116">
        <v>5160.58</v>
      </c>
      <c r="J451" s="117">
        <v>4877.92</v>
      </c>
      <c r="K451" s="116">
        <v>4408.34</v>
      </c>
      <c r="L451" s="156">
        <f t="shared" si="7"/>
        <v>0</v>
      </c>
      <c r="M451" s="84"/>
    </row>
    <row r="452" spans="1:13" ht="12" customHeight="1" x14ac:dyDescent="0.3">
      <c r="A452" s="113">
        <v>448</v>
      </c>
      <c r="B452" s="118">
        <v>3866.81</v>
      </c>
      <c r="C452" s="118">
        <v>5630.9</v>
      </c>
      <c r="D452" s="118">
        <v>5898.8</v>
      </c>
      <c r="E452" s="114">
        <v>8627.57</v>
      </c>
      <c r="F452" s="118">
        <v>4690.66</v>
      </c>
      <c r="G452" s="110"/>
      <c r="H452" s="118">
        <v>4662.53</v>
      </c>
      <c r="I452" s="114">
        <v>5172.13</v>
      </c>
      <c r="J452" s="118">
        <v>4888.84</v>
      </c>
      <c r="K452" s="114">
        <v>4418.2</v>
      </c>
      <c r="L452" s="156">
        <f t="shared" si="7"/>
        <v>0</v>
      </c>
      <c r="M452" s="84"/>
    </row>
    <row r="453" spans="1:13" ht="12" customHeight="1" x14ac:dyDescent="0.3">
      <c r="A453" s="113">
        <v>449</v>
      </c>
      <c r="B453" s="118">
        <v>3875.38</v>
      </c>
      <c r="C453" s="118">
        <v>5638.89</v>
      </c>
      <c r="D453" s="118">
        <v>5911.67</v>
      </c>
      <c r="E453" s="114">
        <v>8647.57</v>
      </c>
      <c r="F453" s="118">
        <v>4701.2</v>
      </c>
      <c r="G453" s="110"/>
      <c r="H453" s="118">
        <v>4672.83</v>
      </c>
      <c r="I453" s="114">
        <v>5183.68</v>
      </c>
      <c r="J453" s="118">
        <v>4899.7700000000004</v>
      </c>
      <c r="K453" s="114">
        <v>4428.07</v>
      </c>
      <c r="L453" s="156">
        <f t="shared" ref="L453:L504" si="8">G453*1.2</f>
        <v>0</v>
      </c>
      <c r="M453" s="84"/>
    </row>
    <row r="454" spans="1:13" ht="12" customHeight="1" x14ac:dyDescent="0.3">
      <c r="A454" s="113">
        <v>450</v>
      </c>
      <c r="B454" s="118">
        <v>3883.95</v>
      </c>
      <c r="C454" s="118">
        <v>5655.89</v>
      </c>
      <c r="D454" s="118">
        <v>5924.53</v>
      </c>
      <c r="E454" s="114">
        <v>8667.57</v>
      </c>
      <c r="F454" s="118">
        <v>4711.74</v>
      </c>
      <c r="G454" s="110"/>
      <c r="H454" s="118">
        <v>4683.13</v>
      </c>
      <c r="I454" s="114">
        <v>5195.2299999999996</v>
      </c>
      <c r="J454" s="118">
        <v>4910.6899999999996</v>
      </c>
      <c r="K454" s="114">
        <v>4437.93</v>
      </c>
      <c r="L454" s="156">
        <f t="shared" si="8"/>
        <v>0</v>
      </c>
      <c r="M454" s="84"/>
    </row>
    <row r="455" spans="1:13" ht="12" customHeight="1" x14ac:dyDescent="0.3">
      <c r="A455" s="113">
        <v>451</v>
      </c>
      <c r="B455" s="118">
        <v>3892.51</v>
      </c>
      <c r="C455" s="118">
        <v>5663.88</v>
      </c>
      <c r="D455" s="118">
        <v>5937.4</v>
      </c>
      <c r="E455" s="114">
        <v>8687.57</v>
      </c>
      <c r="F455" s="118">
        <v>4722.29</v>
      </c>
      <c r="G455" s="110"/>
      <c r="H455" s="118">
        <v>4693.42</v>
      </c>
      <c r="I455" s="114">
        <v>5206.76</v>
      </c>
      <c r="J455" s="118">
        <v>4921.62</v>
      </c>
      <c r="K455" s="114">
        <v>4447.79</v>
      </c>
      <c r="L455" s="156">
        <f t="shared" si="8"/>
        <v>0</v>
      </c>
      <c r="M455" s="84"/>
    </row>
    <row r="456" spans="1:13" ht="12" customHeight="1" x14ac:dyDescent="0.3">
      <c r="A456" s="113">
        <v>452</v>
      </c>
      <c r="B456" s="118">
        <v>3901.08</v>
      </c>
      <c r="C456" s="118">
        <v>5680.88</v>
      </c>
      <c r="D456" s="118">
        <v>5950.27</v>
      </c>
      <c r="E456" s="114">
        <v>8707.57</v>
      </c>
      <c r="F456" s="118">
        <v>4732.83</v>
      </c>
      <c r="G456" s="110"/>
      <c r="H456" s="118">
        <v>4703.72</v>
      </c>
      <c r="I456" s="114">
        <v>5218.3100000000004</v>
      </c>
      <c r="J456" s="118">
        <v>4932.54</v>
      </c>
      <c r="K456" s="114">
        <v>4457.66</v>
      </c>
      <c r="L456" s="156">
        <f t="shared" si="8"/>
        <v>0</v>
      </c>
      <c r="M456" s="84"/>
    </row>
    <row r="457" spans="1:13" ht="12" customHeight="1" x14ac:dyDescent="0.3">
      <c r="A457" s="113">
        <v>453</v>
      </c>
      <c r="B457" s="118">
        <v>3909.65</v>
      </c>
      <c r="C457" s="118">
        <v>5688.87</v>
      </c>
      <c r="D457" s="118">
        <v>5963.13</v>
      </c>
      <c r="E457" s="114">
        <v>8727.57</v>
      </c>
      <c r="F457" s="118">
        <v>4743.37</v>
      </c>
      <c r="G457" s="110"/>
      <c r="H457" s="118">
        <v>4714.0200000000004</v>
      </c>
      <c r="I457" s="114">
        <v>5229.8599999999997</v>
      </c>
      <c r="J457" s="118">
        <v>4943.46</v>
      </c>
      <c r="K457" s="114">
        <v>4467.5200000000004</v>
      </c>
      <c r="L457" s="156">
        <f t="shared" si="8"/>
        <v>0</v>
      </c>
      <c r="M457" s="84"/>
    </row>
    <row r="458" spans="1:13" ht="12" customHeight="1" x14ac:dyDescent="0.3">
      <c r="A458" s="113">
        <v>454</v>
      </c>
      <c r="B458" s="118">
        <v>3918.21</v>
      </c>
      <c r="C458" s="118">
        <v>5705.87</v>
      </c>
      <c r="D458" s="118">
        <v>5976</v>
      </c>
      <c r="E458" s="114">
        <v>8747.57</v>
      </c>
      <c r="F458" s="118">
        <v>4753.91</v>
      </c>
      <c r="G458" s="110"/>
      <c r="H458" s="118">
        <v>4724.3100000000004</v>
      </c>
      <c r="I458" s="114">
        <v>5241.41</v>
      </c>
      <c r="J458" s="118">
        <v>4954.3900000000003</v>
      </c>
      <c r="K458" s="114">
        <v>4477.38</v>
      </c>
      <c r="L458" s="156">
        <f t="shared" si="8"/>
        <v>0</v>
      </c>
      <c r="M458" s="84"/>
    </row>
    <row r="459" spans="1:13" ht="12" customHeight="1" x14ac:dyDescent="0.3">
      <c r="A459" s="113">
        <v>455</v>
      </c>
      <c r="B459" s="118">
        <v>3926.78</v>
      </c>
      <c r="C459" s="118">
        <v>5713.86</v>
      </c>
      <c r="D459" s="118">
        <v>5988.87</v>
      </c>
      <c r="E459" s="114">
        <v>8767.57</v>
      </c>
      <c r="F459" s="118">
        <v>4764.45</v>
      </c>
      <c r="G459" s="110"/>
      <c r="H459" s="118">
        <v>4734.6099999999997</v>
      </c>
      <c r="I459" s="114">
        <v>5252.94</v>
      </c>
      <c r="J459" s="118">
        <v>4965.3100000000004</v>
      </c>
      <c r="K459" s="114">
        <v>4487.24</v>
      </c>
      <c r="L459" s="156">
        <f t="shared" si="8"/>
        <v>0</v>
      </c>
      <c r="M459" s="84"/>
    </row>
    <row r="460" spans="1:13" ht="12" customHeight="1" x14ac:dyDescent="0.3">
      <c r="A460" s="113">
        <v>456</v>
      </c>
      <c r="B460" s="118">
        <v>3935.35</v>
      </c>
      <c r="C460" s="118">
        <v>5730.86</v>
      </c>
      <c r="D460" s="118">
        <v>6001.73</v>
      </c>
      <c r="E460" s="114">
        <v>8787.57</v>
      </c>
      <c r="F460" s="118">
        <v>4775</v>
      </c>
      <c r="G460" s="110"/>
      <c r="H460" s="118">
        <v>4744.91</v>
      </c>
      <c r="I460" s="114">
        <v>5264.49</v>
      </c>
      <c r="J460" s="118">
        <v>4976.24</v>
      </c>
      <c r="K460" s="114">
        <v>4497.1000000000004</v>
      </c>
      <c r="L460" s="156">
        <f t="shared" si="8"/>
        <v>0</v>
      </c>
      <c r="M460" s="84"/>
    </row>
    <row r="461" spans="1:13" ht="12" customHeight="1" x14ac:dyDescent="0.3">
      <c r="A461" s="113">
        <v>457</v>
      </c>
      <c r="B461" s="118">
        <v>3943.91</v>
      </c>
      <c r="C461" s="118">
        <v>5738.85</v>
      </c>
      <c r="D461" s="118">
        <v>6014.6</v>
      </c>
      <c r="E461" s="114">
        <v>8807.57</v>
      </c>
      <c r="F461" s="118">
        <v>4785.54</v>
      </c>
      <c r="G461" s="110"/>
      <c r="H461" s="118">
        <v>4755.2</v>
      </c>
      <c r="I461" s="114">
        <v>5276.04</v>
      </c>
      <c r="J461" s="118">
        <v>4987.16</v>
      </c>
      <c r="K461" s="114">
        <v>4506.96</v>
      </c>
      <c r="L461" s="156">
        <f t="shared" si="8"/>
        <v>0</v>
      </c>
      <c r="M461" s="84"/>
    </row>
    <row r="462" spans="1:13" ht="12" customHeight="1" x14ac:dyDescent="0.3">
      <c r="A462" s="113">
        <v>458</v>
      </c>
      <c r="B462" s="118">
        <v>3952.48</v>
      </c>
      <c r="C462" s="118">
        <v>5755.85</v>
      </c>
      <c r="D462" s="118">
        <v>6027.47</v>
      </c>
      <c r="E462" s="114">
        <v>8827.56</v>
      </c>
      <c r="F462" s="118">
        <v>4796.08</v>
      </c>
      <c r="G462" s="110"/>
      <c r="H462" s="118">
        <v>4765.5</v>
      </c>
      <c r="I462" s="114">
        <v>5287.59</v>
      </c>
      <c r="J462" s="118">
        <v>4998.09</v>
      </c>
      <c r="K462" s="114">
        <v>4516.82</v>
      </c>
      <c r="L462" s="156">
        <f t="shared" si="8"/>
        <v>0</v>
      </c>
      <c r="M462" s="84"/>
    </row>
    <row r="463" spans="1:13" ht="12" customHeight="1" x14ac:dyDescent="0.3">
      <c r="A463" s="113">
        <v>459</v>
      </c>
      <c r="B463" s="118">
        <v>3961.05</v>
      </c>
      <c r="C463" s="118">
        <v>5763.84</v>
      </c>
      <c r="D463" s="118">
        <v>6040.33</v>
      </c>
      <c r="E463" s="114">
        <v>8847.56</v>
      </c>
      <c r="F463" s="118">
        <v>4806.62</v>
      </c>
      <c r="G463" s="110"/>
      <c r="H463" s="118">
        <v>4775.79</v>
      </c>
      <c r="I463" s="114">
        <v>5299.12</v>
      </c>
      <c r="J463" s="118">
        <v>5009.01</v>
      </c>
      <c r="K463" s="114">
        <v>4526.6899999999996</v>
      </c>
      <c r="L463" s="156">
        <f t="shared" si="8"/>
        <v>0</v>
      </c>
      <c r="M463" s="84"/>
    </row>
    <row r="464" spans="1:13" ht="12" customHeight="1" x14ac:dyDescent="0.3">
      <c r="A464" s="113">
        <v>460</v>
      </c>
      <c r="B464" s="118">
        <v>3969.61</v>
      </c>
      <c r="C464" s="118">
        <v>5780.84</v>
      </c>
      <c r="D464" s="118">
        <v>6053.2</v>
      </c>
      <c r="E464" s="114">
        <v>8867.56</v>
      </c>
      <c r="F464" s="118">
        <v>4817.16</v>
      </c>
      <c r="G464" s="110"/>
      <c r="H464" s="118">
        <v>4786.09</v>
      </c>
      <c r="I464" s="114">
        <v>5310.67</v>
      </c>
      <c r="J464" s="118">
        <v>5019.93</v>
      </c>
      <c r="K464" s="114">
        <v>4536.55</v>
      </c>
      <c r="L464" s="156">
        <f t="shared" si="8"/>
        <v>0</v>
      </c>
      <c r="M464" s="84"/>
    </row>
    <row r="465" spans="1:13" ht="12" customHeight="1" x14ac:dyDescent="0.3">
      <c r="A465" s="113">
        <v>461</v>
      </c>
      <c r="B465" s="118">
        <v>3978.18</v>
      </c>
      <c r="C465" s="118">
        <v>5788.83</v>
      </c>
      <c r="D465" s="118">
        <v>6066.07</v>
      </c>
      <c r="E465" s="114">
        <v>8887.56</v>
      </c>
      <c r="F465" s="118">
        <v>4827.71</v>
      </c>
      <c r="G465" s="110"/>
      <c r="H465" s="118">
        <v>4796.3900000000003</v>
      </c>
      <c r="I465" s="114">
        <v>5322.22</v>
      </c>
      <c r="J465" s="118">
        <v>5030.8599999999997</v>
      </c>
      <c r="K465" s="114">
        <v>4546.41</v>
      </c>
      <c r="L465" s="156">
        <f t="shared" si="8"/>
        <v>0</v>
      </c>
      <c r="M465" s="84"/>
    </row>
    <row r="466" spans="1:13" ht="12" customHeight="1" x14ac:dyDescent="0.3">
      <c r="A466" s="113">
        <v>462</v>
      </c>
      <c r="B466" s="118">
        <v>3986.75</v>
      </c>
      <c r="C466" s="118">
        <v>5805.83</v>
      </c>
      <c r="D466" s="118">
        <v>6078.93</v>
      </c>
      <c r="E466" s="114">
        <v>8907.56</v>
      </c>
      <c r="F466" s="118">
        <v>4838.25</v>
      </c>
      <c r="G466" s="110"/>
      <c r="H466" s="118">
        <v>4806.68</v>
      </c>
      <c r="I466" s="114">
        <v>5333.77</v>
      </c>
      <c r="J466" s="118">
        <v>5041.78</v>
      </c>
      <c r="K466" s="114">
        <v>4556.28</v>
      </c>
      <c r="L466" s="156">
        <f t="shared" si="8"/>
        <v>0</v>
      </c>
      <c r="M466" s="84"/>
    </row>
    <row r="467" spans="1:13" ht="12" customHeight="1" x14ac:dyDescent="0.3">
      <c r="A467" s="113">
        <v>463</v>
      </c>
      <c r="B467" s="118">
        <v>3995.31</v>
      </c>
      <c r="C467" s="118">
        <v>5813.82</v>
      </c>
      <c r="D467" s="118">
        <v>6091.8</v>
      </c>
      <c r="E467" s="114">
        <v>8927.56</v>
      </c>
      <c r="F467" s="118">
        <v>4848.79</v>
      </c>
      <c r="G467" s="110"/>
      <c r="H467" s="118">
        <v>4816.9799999999996</v>
      </c>
      <c r="I467" s="114">
        <v>5345.3</v>
      </c>
      <c r="J467" s="118">
        <v>5052.71</v>
      </c>
      <c r="K467" s="114">
        <v>4566.1400000000003</v>
      </c>
      <c r="L467" s="156">
        <f t="shared" si="8"/>
        <v>0</v>
      </c>
      <c r="M467" s="84"/>
    </row>
    <row r="468" spans="1:13" ht="12" customHeight="1" x14ac:dyDescent="0.3">
      <c r="A468" s="113">
        <v>464</v>
      </c>
      <c r="B468" s="118">
        <v>4003.88</v>
      </c>
      <c r="C468" s="118">
        <v>5830.82</v>
      </c>
      <c r="D468" s="118">
        <v>6104.67</v>
      </c>
      <c r="E468" s="114">
        <v>8947.56</v>
      </c>
      <c r="F468" s="118">
        <v>4859.33</v>
      </c>
      <c r="G468" s="110"/>
      <c r="H468" s="118">
        <v>4827.28</v>
      </c>
      <c r="I468" s="114">
        <v>5356.85</v>
      </c>
      <c r="J468" s="118">
        <v>5063.63</v>
      </c>
      <c r="K468" s="114">
        <v>4576</v>
      </c>
      <c r="L468" s="156">
        <f t="shared" si="8"/>
        <v>0</v>
      </c>
      <c r="M468" s="84"/>
    </row>
    <row r="469" spans="1:13" ht="12" customHeight="1" x14ac:dyDescent="0.3">
      <c r="A469" s="113">
        <v>465</v>
      </c>
      <c r="B469" s="118">
        <v>4012.45</v>
      </c>
      <c r="C469" s="118">
        <v>5838.81</v>
      </c>
      <c r="D469" s="118">
        <v>6117.53</v>
      </c>
      <c r="E469" s="114">
        <v>8967.56</v>
      </c>
      <c r="F469" s="118">
        <v>4869.87</v>
      </c>
      <c r="G469" s="110"/>
      <c r="H469" s="118">
        <v>4837.57</v>
      </c>
      <c r="I469" s="114">
        <v>5368.4</v>
      </c>
      <c r="J469" s="118">
        <v>5074.5600000000004</v>
      </c>
      <c r="K469" s="114">
        <v>4585.87</v>
      </c>
      <c r="L469" s="156">
        <f t="shared" si="8"/>
        <v>0</v>
      </c>
      <c r="M469" s="84"/>
    </row>
    <row r="470" spans="1:13" ht="12" customHeight="1" x14ac:dyDescent="0.3">
      <c r="A470" s="113">
        <v>466</v>
      </c>
      <c r="B470" s="118">
        <v>4021.01</v>
      </c>
      <c r="C470" s="118">
        <v>5855.81</v>
      </c>
      <c r="D470" s="118">
        <v>6130.4</v>
      </c>
      <c r="E470" s="114">
        <v>8987.56</v>
      </c>
      <c r="F470" s="118">
        <v>4880.42</v>
      </c>
      <c r="G470" s="110"/>
      <c r="H470" s="118">
        <v>4847.87</v>
      </c>
      <c r="I470" s="114">
        <v>5379.95</v>
      </c>
      <c r="J470" s="118">
        <v>5085.4799999999996</v>
      </c>
      <c r="K470" s="114">
        <v>4595.72</v>
      </c>
      <c r="L470" s="156">
        <f t="shared" si="8"/>
        <v>0</v>
      </c>
      <c r="M470" s="84"/>
    </row>
    <row r="471" spans="1:13" ht="12" customHeight="1" x14ac:dyDescent="0.3">
      <c r="A471" s="113">
        <v>467</v>
      </c>
      <c r="B471" s="118">
        <v>4029.58</v>
      </c>
      <c r="C471" s="118">
        <v>5863.8</v>
      </c>
      <c r="D471" s="118">
        <v>6143.27</v>
      </c>
      <c r="E471" s="114">
        <v>9007.56</v>
      </c>
      <c r="F471" s="118">
        <v>4890.96</v>
      </c>
      <c r="G471" s="110"/>
      <c r="H471" s="118">
        <v>4858.17</v>
      </c>
      <c r="I471" s="114">
        <v>5391.48</v>
      </c>
      <c r="J471" s="118">
        <v>5096.41</v>
      </c>
      <c r="K471" s="114">
        <v>4605.58</v>
      </c>
      <c r="L471" s="156">
        <f t="shared" si="8"/>
        <v>0</v>
      </c>
      <c r="M471" s="84"/>
    </row>
    <row r="472" spans="1:13" ht="12" customHeight="1" x14ac:dyDescent="0.3">
      <c r="A472" s="113">
        <v>468</v>
      </c>
      <c r="B472" s="118">
        <v>4038.15</v>
      </c>
      <c r="C472" s="118">
        <v>5880.8</v>
      </c>
      <c r="D472" s="118">
        <v>6156.13</v>
      </c>
      <c r="E472" s="114">
        <v>9027.56</v>
      </c>
      <c r="F472" s="118">
        <v>4901.5</v>
      </c>
      <c r="G472" s="110"/>
      <c r="H472" s="118">
        <v>4868.46</v>
      </c>
      <c r="I472" s="114">
        <v>5403.03</v>
      </c>
      <c r="J472" s="118">
        <v>5107.33</v>
      </c>
      <c r="K472" s="114">
        <v>4615.4399999999996</v>
      </c>
      <c r="L472" s="156">
        <f t="shared" si="8"/>
        <v>0</v>
      </c>
      <c r="M472" s="84"/>
    </row>
    <row r="473" spans="1:13" ht="12" customHeight="1" x14ac:dyDescent="0.3">
      <c r="A473" s="113">
        <v>469</v>
      </c>
      <c r="B473" s="118">
        <v>4046.71</v>
      </c>
      <c r="C473" s="118">
        <v>5888.79</v>
      </c>
      <c r="D473" s="118">
        <v>6169</v>
      </c>
      <c r="E473" s="114">
        <v>9047.56</v>
      </c>
      <c r="F473" s="118">
        <v>4912.04</v>
      </c>
      <c r="G473" s="110"/>
      <c r="H473" s="118">
        <v>4878.76</v>
      </c>
      <c r="I473" s="114">
        <v>5414.58</v>
      </c>
      <c r="J473" s="118">
        <v>5118.25</v>
      </c>
      <c r="K473" s="114">
        <v>4625.3100000000004</v>
      </c>
      <c r="L473" s="156">
        <f t="shared" si="8"/>
        <v>0</v>
      </c>
      <c r="M473" s="84"/>
    </row>
    <row r="474" spans="1:13" ht="12" customHeight="1" x14ac:dyDescent="0.3">
      <c r="A474" s="113">
        <v>470</v>
      </c>
      <c r="B474" s="118">
        <v>4055.28</v>
      </c>
      <c r="C474" s="118">
        <v>5905.79</v>
      </c>
      <c r="D474" s="118">
        <v>6181.87</v>
      </c>
      <c r="E474" s="114">
        <v>9067.5499999999993</v>
      </c>
      <c r="F474" s="118">
        <v>4922.58</v>
      </c>
      <c r="G474" s="110"/>
      <c r="H474" s="118">
        <v>4889.05</v>
      </c>
      <c r="I474" s="114">
        <v>5426.13</v>
      </c>
      <c r="J474" s="118">
        <v>5129.18</v>
      </c>
      <c r="K474" s="114">
        <v>4635.17</v>
      </c>
      <c r="L474" s="156">
        <f t="shared" si="8"/>
        <v>0</v>
      </c>
      <c r="M474" s="84"/>
    </row>
    <row r="475" spans="1:13" ht="12" customHeight="1" x14ac:dyDescent="0.3">
      <c r="A475" s="113">
        <v>471</v>
      </c>
      <c r="B475" s="118">
        <v>4063.85</v>
      </c>
      <c r="C475" s="118">
        <v>5913.78</v>
      </c>
      <c r="D475" s="118">
        <v>6194.73</v>
      </c>
      <c r="E475" s="114">
        <v>9087.5499999999993</v>
      </c>
      <c r="F475" s="118">
        <v>4933.13</v>
      </c>
      <c r="G475" s="110"/>
      <c r="H475" s="118">
        <v>4899.3500000000004</v>
      </c>
      <c r="I475" s="114">
        <v>5437.66</v>
      </c>
      <c r="J475" s="118">
        <v>5140.1000000000004</v>
      </c>
      <c r="K475" s="114">
        <v>4645.03</v>
      </c>
      <c r="L475" s="156">
        <f t="shared" si="8"/>
        <v>0</v>
      </c>
      <c r="M475" s="84"/>
    </row>
    <row r="476" spans="1:13" ht="12" customHeight="1" x14ac:dyDescent="0.3">
      <c r="A476" s="113">
        <v>472</v>
      </c>
      <c r="B476" s="118">
        <v>4072.41</v>
      </c>
      <c r="C476" s="118">
        <v>5930.78</v>
      </c>
      <c r="D476" s="118">
        <v>6207.6</v>
      </c>
      <c r="E476" s="114">
        <v>9107.5499999999993</v>
      </c>
      <c r="F476" s="118">
        <v>4943.67</v>
      </c>
      <c r="G476" s="110"/>
      <c r="H476" s="118">
        <v>4909.6499999999996</v>
      </c>
      <c r="I476" s="114">
        <v>5449.21</v>
      </c>
      <c r="J476" s="118">
        <v>5151.03</v>
      </c>
      <c r="K476" s="114">
        <v>4654.8999999999996</v>
      </c>
      <c r="L476" s="156">
        <f t="shared" si="8"/>
        <v>0</v>
      </c>
      <c r="M476" s="84"/>
    </row>
    <row r="477" spans="1:13" ht="12" customHeight="1" x14ac:dyDescent="0.3">
      <c r="A477" s="113">
        <v>473</v>
      </c>
      <c r="B477" s="118">
        <v>4080.98</v>
      </c>
      <c r="C477" s="118">
        <v>5938.77</v>
      </c>
      <c r="D477" s="118">
        <v>6220.47</v>
      </c>
      <c r="E477" s="114">
        <v>9127.5499999999993</v>
      </c>
      <c r="F477" s="118">
        <v>4954.21</v>
      </c>
      <c r="G477" s="110"/>
      <c r="H477" s="118">
        <v>4919.9399999999996</v>
      </c>
      <c r="I477" s="114">
        <v>5460.76</v>
      </c>
      <c r="J477" s="118">
        <v>5161.95</v>
      </c>
      <c r="K477" s="114">
        <v>4664.76</v>
      </c>
      <c r="L477" s="156">
        <f t="shared" si="8"/>
        <v>0</v>
      </c>
      <c r="M477" s="84"/>
    </row>
    <row r="478" spans="1:13" ht="12" customHeight="1" x14ac:dyDescent="0.3">
      <c r="A478" s="113">
        <v>474</v>
      </c>
      <c r="B478" s="118">
        <v>4089.55</v>
      </c>
      <c r="C478" s="118">
        <v>5955.77</v>
      </c>
      <c r="D478" s="118">
        <v>6233.33</v>
      </c>
      <c r="E478" s="114">
        <v>9147.5499999999993</v>
      </c>
      <c r="F478" s="118">
        <v>4964.75</v>
      </c>
      <c r="G478" s="110"/>
      <c r="H478" s="118">
        <v>4930.24</v>
      </c>
      <c r="I478" s="114">
        <v>5472.31</v>
      </c>
      <c r="J478" s="118">
        <v>5172.88</v>
      </c>
      <c r="K478" s="114">
        <v>4674.62</v>
      </c>
      <c r="L478" s="156">
        <f t="shared" si="8"/>
        <v>0</v>
      </c>
      <c r="M478" s="84"/>
    </row>
    <row r="479" spans="1:13" ht="12" customHeight="1" x14ac:dyDescent="0.3">
      <c r="A479" s="113">
        <v>475</v>
      </c>
      <c r="B479" s="118">
        <v>4098.1099999999997</v>
      </c>
      <c r="C479" s="118">
        <v>5963.76</v>
      </c>
      <c r="D479" s="118">
        <v>6246.2</v>
      </c>
      <c r="E479" s="114">
        <v>9167.5499999999993</v>
      </c>
      <c r="F479" s="118">
        <v>4975.29</v>
      </c>
      <c r="G479" s="110"/>
      <c r="H479" s="118">
        <v>4940.54</v>
      </c>
      <c r="I479" s="114">
        <v>5483.84</v>
      </c>
      <c r="J479" s="118">
        <v>5183.8</v>
      </c>
      <c r="K479" s="114">
        <v>4684.49</v>
      </c>
      <c r="L479" s="156">
        <f t="shared" si="8"/>
        <v>0</v>
      </c>
      <c r="M479" s="84"/>
    </row>
    <row r="480" spans="1:13" ht="12" customHeight="1" x14ac:dyDescent="0.3">
      <c r="A480" s="113">
        <v>476</v>
      </c>
      <c r="B480" s="118">
        <v>4106.68</v>
      </c>
      <c r="C480" s="118">
        <v>5980.76</v>
      </c>
      <c r="D480" s="118">
        <v>6259.07</v>
      </c>
      <c r="E480" s="114">
        <v>9187.5499999999993</v>
      </c>
      <c r="F480" s="118">
        <v>4985.84</v>
      </c>
      <c r="G480" s="110"/>
      <c r="H480" s="118">
        <v>4950.83</v>
      </c>
      <c r="I480" s="114">
        <v>5495.39</v>
      </c>
      <c r="J480" s="118">
        <v>5194.72</v>
      </c>
      <c r="K480" s="114">
        <v>4694.34</v>
      </c>
      <c r="L480" s="156">
        <f t="shared" si="8"/>
        <v>0</v>
      </c>
      <c r="M480" s="84"/>
    </row>
    <row r="481" spans="1:13" ht="12" customHeight="1" x14ac:dyDescent="0.3">
      <c r="A481" s="113">
        <v>477</v>
      </c>
      <c r="B481" s="118">
        <v>4115.25</v>
      </c>
      <c r="C481" s="118">
        <v>5988.75</v>
      </c>
      <c r="D481" s="118">
        <v>6271.93</v>
      </c>
      <c r="E481" s="114">
        <v>9207.5499999999993</v>
      </c>
      <c r="F481" s="118">
        <v>4996.38</v>
      </c>
      <c r="G481" s="110"/>
      <c r="H481" s="118">
        <v>4961.13</v>
      </c>
      <c r="I481" s="114">
        <v>5506.94</v>
      </c>
      <c r="J481" s="118">
        <v>5205.6499999999996</v>
      </c>
      <c r="K481" s="114">
        <v>4704.2</v>
      </c>
      <c r="L481" s="156">
        <f t="shared" si="8"/>
        <v>0</v>
      </c>
      <c r="M481" s="84"/>
    </row>
    <row r="482" spans="1:13" ht="12" customHeight="1" x14ac:dyDescent="0.3">
      <c r="A482" s="113">
        <v>478</v>
      </c>
      <c r="B482" s="118">
        <v>4123.8100000000004</v>
      </c>
      <c r="C482" s="118">
        <v>6005.75</v>
      </c>
      <c r="D482" s="118">
        <v>6284.8</v>
      </c>
      <c r="E482" s="114">
        <v>9227.5499999999993</v>
      </c>
      <c r="F482" s="118">
        <v>5006.92</v>
      </c>
      <c r="G482" s="110"/>
      <c r="H482" s="118">
        <v>4971.43</v>
      </c>
      <c r="I482" s="114">
        <v>5518.49</v>
      </c>
      <c r="J482" s="118">
        <v>5216.57</v>
      </c>
      <c r="K482" s="114">
        <v>4714.0600000000004</v>
      </c>
      <c r="L482" s="156">
        <f t="shared" si="8"/>
        <v>0</v>
      </c>
      <c r="M482" s="84"/>
    </row>
    <row r="483" spans="1:13" ht="12" customHeight="1" x14ac:dyDescent="0.3">
      <c r="A483" s="113">
        <v>479</v>
      </c>
      <c r="B483" s="118">
        <v>4132.38</v>
      </c>
      <c r="C483" s="118">
        <v>6013.74</v>
      </c>
      <c r="D483" s="118">
        <v>6297.67</v>
      </c>
      <c r="E483" s="114">
        <v>9247.5499999999993</v>
      </c>
      <c r="F483" s="118">
        <v>5017.46</v>
      </c>
      <c r="G483" s="110"/>
      <c r="H483" s="118">
        <v>4981.72</v>
      </c>
      <c r="I483" s="114">
        <v>5530.02</v>
      </c>
      <c r="J483" s="118">
        <v>5227.5</v>
      </c>
      <c r="K483" s="114">
        <v>4723.93</v>
      </c>
      <c r="L483" s="156">
        <f t="shared" si="8"/>
        <v>0</v>
      </c>
      <c r="M483" s="84"/>
    </row>
    <row r="484" spans="1:13" ht="12" customHeight="1" x14ac:dyDescent="0.3">
      <c r="A484" s="113">
        <v>480</v>
      </c>
      <c r="B484" s="118">
        <v>4140.95</v>
      </c>
      <c r="C484" s="118">
        <v>6030.74</v>
      </c>
      <c r="D484" s="118">
        <v>6310.53</v>
      </c>
      <c r="E484" s="114">
        <v>9267.5499999999993</v>
      </c>
      <c r="F484" s="118">
        <v>5028.01</v>
      </c>
      <c r="G484" s="110"/>
      <c r="H484" s="118">
        <v>4992.0200000000004</v>
      </c>
      <c r="I484" s="114">
        <v>5541.57</v>
      </c>
      <c r="J484" s="118">
        <v>5238.42</v>
      </c>
      <c r="K484" s="114">
        <v>4733.79</v>
      </c>
      <c r="L484" s="156">
        <f t="shared" si="8"/>
        <v>0</v>
      </c>
      <c r="M484" s="84"/>
    </row>
    <row r="485" spans="1:13" ht="12" customHeight="1" x14ac:dyDescent="0.3">
      <c r="A485" s="113">
        <v>481</v>
      </c>
      <c r="B485" s="118">
        <v>4149.51</v>
      </c>
      <c r="C485" s="118">
        <v>6038.73</v>
      </c>
      <c r="D485" s="118">
        <v>6323.4</v>
      </c>
      <c r="E485" s="114">
        <v>9287.5499999999993</v>
      </c>
      <c r="F485" s="118">
        <v>5038.55</v>
      </c>
      <c r="G485" s="110"/>
      <c r="H485" s="118">
        <v>5002.32</v>
      </c>
      <c r="I485" s="114">
        <v>5553.12</v>
      </c>
      <c r="J485" s="118">
        <v>5249.35</v>
      </c>
      <c r="K485" s="114">
        <v>4743.6499999999996</v>
      </c>
      <c r="L485" s="156">
        <f t="shared" si="8"/>
        <v>0</v>
      </c>
      <c r="M485" s="84"/>
    </row>
    <row r="486" spans="1:13" ht="12" customHeight="1" x14ac:dyDescent="0.3">
      <c r="A486" s="115">
        <v>482</v>
      </c>
      <c r="B486" s="118">
        <v>4158.08</v>
      </c>
      <c r="C486" s="117">
        <v>6055.73</v>
      </c>
      <c r="D486" s="117">
        <v>6336.27</v>
      </c>
      <c r="E486" s="116">
        <v>9307.5499999999993</v>
      </c>
      <c r="F486" s="117">
        <v>5049.09</v>
      </c>
      <c r="G486" s="111"/>
      <c r="H486" s="117">
        <v>5012.6099999999997</v>
      </c>
      <c r="I486" s="116">
        <v>5564.66</v>
      </c>
      <c r="J486" s="117">
        <v>5260.27</v>
      </c>
      <c r="K486" s="116">
        <v>4753.5200000000004</v>
      </c>
      <c r="L486" s="156">
        <f t="shared" si="8"/>
        <v>0</v>
      </c>
      <c r="M486" s="84"/>
    </row>
    <row r="487" spans="1:13" ht="12" customHeight="1" x14ac:dyDescent="0.3">
      <c r="A487" s="113">
        <v>483</v>
      </c>
      <c r="B487" s="118">
        <v>4166.6499999999996</v>
      </c>
      <c r="C487" s="118">
        <v>6063.72</v>
      </c>
      <c r="D487" s="118">
        <v>6349.13</v>
      </c>
      <c r="E487" s="114">
        <v>9327.5400000000009</v>
      </c>
      <c r="F487" s="118">
        <v>5059.63</v>
      </c>
      <c r="G487" s="110"/>
      <c r="H487" s="118">
        <v>5022.91</v>
      </c>
      <c r="I487" s="114">
        <v>5576.2</v>
      </c>
      <c r="J487" s="118">
        <v>5271.19</v>
      </c>
      <c r="K487" s="114">
        <v>4763.38</v>
      </c>
      <c r="L487" s="156">
        <f t="shared" si="8"/>
        <v>0</v>
      </c>
      <c r="M487" s="84"/>
    </row>
    <row r="488" spans="1:13" ht="12" customHeight="1" x14ac:dyDescent="0.3">
      <c r="A488" s="113">
        <v>484</v>
      </c>
      <c r="B488" s="118">
        <v>4175.21</v>
      </c>
      <c r="C488" s="118">
        <v>6080.72</v>
      </c>
      <c r="D488" s="118">
        <v>6362</v>
      </c>
      <c r="E488" s="114">
        <v>9347.5400000000009</v>
      </c>
      <c r="F488" s="118">
        <v>5070.17</v>
      </c>
      <c r="G488" s="110"/>
      <c r="H488" s="118">
        <v>5033.2</v>
      </c>
      <c r="I488" s="114">
        <v>5587.75</v>
      </c>
      <c r="J488" s="118">
        <v>5282.12</v>
      </c>
      <c r="K488" s="114">
        <v>4773.24</v>
      </c>
      <c r="L488" s="156">
        <f t="shared" si="8"/>
        <v>0</v>
      </c>
      <c r="M488" s="84"/>
    </row>
    <row r="489" spans="1:13" ht="12" customHeight="1" x14ac:dyDescent="0.3">
      <c r="A489" s="113">
        <v>485</v>
      </c>
      <c r="B489" s="118">
        <v>4183.78</v>
      </c>
      <c r="C489" s="118">
        <v>6088.71</v>
      </c>
      <c r="D489" s="118">
        <v>6374.87</v>
      </c>
      <c r="E489" s="114">
        <v>9367.5400000000009</v>
      </c>
      <c r="F489" s="118">
        <v>5080.72</v>
      </c>
      <c r="G489" s="110"/>
      <c r="H489" s="118">
        <v>5043.5</v>
      </c>
      <c r="I489" s="114">
        <v>5599.3</v>
      </c>
      <c r="J489" s="118">
        <v>5293.04</v>
      </c>
      <c r="K489" s="114">
        <v>4783.1099999999997</v>
      </c>
      <c r="L489" s="156">
        <f t="shared" si="8"/>
        <v>0</v>
      </c>
      <c r="M489" s="84"/>
    </row>
    <row r="490" spans="1:13" ht="12" customHeight="1" x14ac:dyDescent="0.3">
      <c r="A490" s="113">
        <v>486</v>
      </c>
      <c r="B490" s="118">
        <v>4192.3500000000004</v>
      </c>
      <c r="C490" s="118">
        <v>6105.71</v>
      </c>
      <c r="D490" s="118">
        <v>6387.73</v>
      </c>
      <c r="E490" s="114">
        <v>9387.5400000000009</v>
      </c>
      <c r="F490" s="118">
        <v>5091.26</v>
      </c>
      <c r="G490" s="110"/>
      <c r="H490" s="118">
        <v>5053.8</v>
      </c>
      <c r="I490" s="114">
        <v>5610.84</v>
      </c>
      <c r="J490" s="118">
        <v>5303.97</v>
      </c>
      <c r="K490" s="114">
        <v>4792.97</v>
      </c>
      <c r="L490" s="156">
        <f t="shared" si="8"/>
        <v>0</v>
      </c>
      <c r="M490" s="84"/>
    </row>
    <row r="491" spans="1:13" ht="12" customHeight="1" x14ac:dyDescent="0.3">
      <c r="A491" s="113">
        <v>487</v>
      </c>
      <c r="B491" s="118">
        <v>4200.91</v>
      </c>
      <c r="C491" s="118">
        <v>6113.7</v>
      </c>
      <c r="D491" s="118">
        <v>6400.6</v>
      </c>
      <c r="E491" s="114">
        <v>9407.5400000000009</v>
      </c>
      <c r="F491" s="118">
        <v>5101.8</v>
      </c>
      <c r="G491" s="110"/>
      <c r="H491" s="118">
        <v>5064.09</v>
      </c>
      <c r="I491" s="114">
        <v>5622.38</v>
      </c>
      <c r="J491" s="118">
        <v>5314.89</v>
      </c>
      <c r="K491" s="114">
        <v>4802.82</v>
      </c>
      <c r="L491" s="156">
        <f t="shared" si="8"/>
        <v>0</v>
      </c>
      <c r="M491" s="84"/>
    </row>
    <row r="492" spans="1:13" ht="12" customHeight="1" x14ac:dyDescent="0.3">
      <c r="A492" s="113">
        <v>488</v>
      </c>
      <c r="B492" s="118">
        <v>4209.4799999999996</v>
      </c>
      <c r="C492" s="118">
        <v>6130.7</v>
      </c>
      <c r="D492" s="118">
        <v>6413.47</v>
      </c>
      <c r="E492" s="114">
        <v>9427.5400000000009</v>
      </c>
      <c r="F492" s="118">
        <v>5112.34</v>
      </c>
      <c r="G492" s="110"/>
      <c r="H492" s="118">
        <v>5074.3900000000003</v>
      </c>
      <c r="I492" s="114">
        <v>5633.93</v>
      </c>
      <c r="J492" s="118">
        <v>5325.82</v>
      </c>
      <c r="K492" s="114">
        <v>4812.68</v>
      </c>
      <c r="L492" s="156">
        <f t="shared" si="8"/>
        <v>0</v>
      </c>
      <c r="M492" s="84"/>
    </row>
    <row r="493" spans="1:13" ht="12" customHeight="1" x14ac:dyDescent="0.3">
      <c r="A493" s="113">
        <v>489</v>
      </c>
      <c r="B493" s="118">
        <v>4218.05</v>
      </c>
      <c r="C493" s="118">
        <v>6138.69</v>
      </c>
      <c r="D493" s="118">
        <v>6426.33</v>
      </c>
      <c r="E493" s="114">
        <v>9447.5400000000009</v>
      </c>
      <c r="F493" s="118">
        <v>5122.88</v>
      </c>
      <c r="G493" s="110"/>
      <c r="H493" s="118">
        <v>5084.6899999999996</v>
      </c>
      <c r="I493" s="114">
        <v>5645.48</v>
      </c>
      <c r="J493" s="118">
        <v>5336.74</v>
      </c>
      <c r="K493" s="114">
        <v>4822.55</v>
      </c>
      <c r="L493" s="156">
        <f t="shared" si="8"/>
        <v>0</v>
      </c>
      <c r="M493" s="84"/>
    </row>
    <row r="494" spans="1:13" ht="12" customHeight="1" x14ac:dyDescent="0.3">
      <c r="A494" s="113">
        <v>490</v>
      </c>
      <c r="B494" s="118">
        <v>4226.6099999999997</v>
      </c>
      <c r="C494" s="118">
        <v>6155.69</v>
      </c>
      <c r="D494" s="118">
        <v>6439.2</v>
      </c>
      <c r="E494" s="114">
        <v>9467.5400000000009</v>
      </c>
      <c r="F494" s="118">
        <v>5133.43</v>
      </c>
      <c r="G494" s="110"/>
      <c r="H494" s="118">
        <v>5094.9799999999996</v>
      </c>
      <c r="I494" s="114">
        <v>5657.02</v>
      </c>
      <c r="J494" s="118">
        <v>5347.67</v>
      </c>
      <c r="K494" s="114">
        <v>4832.41</v>
      </c>
      <c r="L494" s="156">
        <f t="shared" si="8"/>
        <v>0</v>
      </c>
      <c r="M494" s="84"/>
    </row>
    <row r="495" spans="1:13" ht="12" customHeight="1" x14ac:dyDescent="0.3">
      <c r="A495" s="113">
        <v>491</v>
      </c>
      <c r="B495" s="118">
        <v>4235.18</v>
      </c>
      <c r="C495" s="118">
        <v>6163.68</v>
      </c>
      <c r="D495" s="118">
        <v>6452.07</v>
      </c>
      <c r="E495" s="114">
        <v>9487.5400000000009</v>
      </c>
      <c r="F495" s="118">
        <v>5143.97</v>
      </c>
      <c r="G495" s="110"/>
      <c r="H495" s="118">
        <v>5105.28</v>
      </c>
      <c r="I495" s="114">
        <v>5668.56</v>
      </c>
      <c r="J495" s="118">
        <v>5358.59</v>
      </c>
      <c r="K495" s="114">
        <v>4842.2700000000004</v>
      </c>
      <c r="L495" s="156">
        <f t="shared" si="8"/>
        <v>0</v>
      </c>
      <c r="M495" s="84"/>
    </row>
    <row r="496" spans="1:13" ht="12" customHeight="1" x14ac:dyDescent="0.3">
      <c r="A496" s="113">
        <v>492</v>
      </c>
      <c r="B496" s="118">
        <v>4243.75</v>
      </c>
      <c r="C496" s="118">
        <v>6180.68</v>
      </c>
      <c r="D496" s="118">
        <v>6464.93</v>
      </c>
      <c r="E496" s="114">
        <v>9507.5400000000009</v>
      </c>
      <c r="F496" s="118">
        <v>5154.51</v>
      </c>
      <c r="G496" s="110"/>
      <c r="H496" s="118">
        <v>5115.58</v>
      </c>
      <c r="I496" s="114">
        <v>5680.11</v>
      </c>
      <c r="J496" s="118">
        <v>5369.51</v>
      </c>
      <c r="K496" s="114">
        <v>4852.1400000000003</v>
      </c>
      <c r="L496" s="156">
        <f t="shared" si="8"/>
        <v>0</v>
      </c>
      <c r="M496" s="84"/>
    </row>
    <row r="497" spans="1:13" ht="12" customHeight="1" x14ac:dyDescent="0.3">
      <c r="A497" s="113">
        <v>493</v>
      </c>
      <c r="B497" s="118">
        <v>4252.3100000000004</v>
      </c>
      <c r="C497" s="118">
        <v>6188.67</v>
      </c>
      <c r="D497" s="118">
        <v>6477.8</v>
      </c>
      <c r="E497" s="114">
        <v>9527.5400000000009</v>
      </c>
      <c r="F497" s="118">
        <v>5165.05</v>
      </c>
      <c r="G497" s="110"/>
      <c r="H497" s="118">
        <v>5125.87</v>
      </c>
      <c r="I497" s="114">
        <v>5691.66</v>
      </c>
      <c r="J497" s="118">
        <v>5380.44</v>
      </c>
      <c r="K497" s="114">
        <v>4862</v>
      </c>
      <c r="L497" s="156">
        <f t="shared" si="8"/>
        <v>0</v>
      </c>
      <c r="M497" s="84"/>
    </row>
    <row r="498" spans="1:13" ht="12" customHeight="1" x14ac:dyDescent="0.3">
      <c r="A498" s="113">
        <v>494</v>
      </c>
      <c r="B498" s="118">
        <v>4260.88</v>
      </c>
      <c r="C498" s="118">
        <v>6205.67</v>
      </c>
      <c r="D498" s="118">
        <v>6490.67</v>
      </c>
      <c r="E498" s="114">
        <v>9547.5400000000009</v>
      </c>
      <c r="F498" s="118">
        <v>5175.59</v>
      </c>
      <c r="G498" s="110"/>
      <c r="H498" s="118">
        <v>5136.17</v>
      </c>
      <c r="I498" s="114">
        <v>5703.2</v>
      </c>
      <c r="J498" s="118">
        <v>5391.36</v>
      </c>
      <c r="K498" s="114">
        <v>4871.8599999999997</v>
      </c>
      <c r="L498" s="156">
        <f t="shared" si="8"/>
        <v>0</v>
      </c>
      <c r="M498" s="84"/>
    </row>
    <row r="499" spans="1:13" ht="12" customHeight="1" x14ac:dyDescent="0.3">
      <c r="A499" s="113">
        <v>495</v>
      </c>
      <c r="B499" s="118">
        <v>4269.45</v>
      </c>
      <c r="C499" s="118">
        <v>6213.66</v>
      </c>
      <c r="D499" s="118">
        <v>6503.53</v>
      </c>
      <c r="E499" s="114">
        <v>9567.5300000000007</v>
      </c>
      <c r="F499" s="118">
        <v>5186.1400000000003</v>
      </c>
      <c r="G499" s="110"/>
      <c r="H499" s="118">
        <v>5146.47</v>
      </c>
      <c r="I499" s="114">
        <v>5714.74</v>
      </c>
      <c r="J499" s="118">
        <v>5402.29</v>
      </c>
      <c r="K499" s="114">
        <v>4881.7299999999996</v>
      </c>
      <c r="L499" s="156">
        <f t="shared" si="8"/>
        <v>0</v>
      </c>
      <c r="M499" s="84"/>
    </row>
    <row r="500" spans="1:13" ht="12" customHeight="1" x14ac:dyDescent="0.3">
      <c r="A500" s="113">
        <v>496</v>
      </c>
      <c r="B500" s="118">
        <v>4278.0200000000004</v>
      </c>
      <c r="C500" s="118">
        <v>6230.66</v>
      </c>
      <c r="D500" s="118">
        <v>6516.4</v>
      </c>
      <c r="E500" s="114">
        <v>9587.5300000000007</v>
      </c>
      <c r="F500" s="118">
        <v>5196.68</v>
      </c>
      <c r="G500" s="110"/>
      <c r="H500" s="118">
        <v>5156.76</v>
      </c>
      <c r="I500" s="114">
        <v>5726.29</v>
      </c>
      <c r="J500" s="118">
        <v>5413.21</v>
      </c>
      <c r="K500" s="114">
        <v>4891.59</v>
      </c>
      <c r="L500" s="156">
        <f t="shared" si="8"/>
        <v>0</v>
      </c>
      <c r="M500" s="84"/>
    </row>
    <row r="501" spans="1:13" ht="12" customHeight="1" x14ac:dyDescent="0.3">
      <c r="A501" s="113">
        <v>497</v>
      </c>
      <c r="B501" s="118">
        <v>4286.58</v>
      </c>
      <c r="C501" s="118">
        <v>6238.65</v>
      </c>
      <c r="D501" s="118">
        <v>6529.27</v>
      </c>
      <c r="E501" s="114">
        <v>9607.5300000000007</v>
      </c>
      <c r="F501" s="118">
        <v>5207.22</v>
      </c>
      <c r="G501" s="110"/>
      <c r="H501" s="118">
        <v>5167.0600000000004</v>
      </c>
      <c r="I501" s="114">
        <v>5737.84</v>
      </c>
      <c r="J501" s="118">
        <v>5424.14</v>
      </c>
      <c r="K501" s="114">
        <v>4901.45</v>
      </c>
      <c r="L501" s="156">
        <f t="shared" si="8"/>
        <v>0</v>
      </c>
      <c r="M501" s="84"/>
    </row>
    <row r="502" spans="1:13" ht="12" customHeight="1" x14ac:dyDescent="0.3">
      <c r="A502" s="113">
        <v>498</v>
      </c>
      <c r="B502" s="118">
        <v>4295.1499999999996</v>
      </c>
      <c r="C502" s="118">
        <v>6255.65</v>
      </c>
      <c r="D502" s="118">
        <v>6542.13</v>
      </c>
      <c r="E502" s="114">
        <v>9627.5300000000007</v>
      </c>
      <c r="F502" s="118">
        <v>5217.76</v>
      </c>
      <c r="G502" s="110"/>
      <c r="H502" s="118">
        <v>5177.3500000000004</v>
      </c>
      <c r="I502" s="114">
        <v>5749.38</v>
      </c>
      <c r="J502" s="118">
        <v>5435.06</v>
      </c>
      <c r="K502" s="114">
        <v>4911.3</v>
      </c>
      <c r="L502" s="156">
        <f t="shared" si="8"/>
        <v>0</v>
      </c>
      <c r="M502" s="84"/>
    </row>
    <row r="503" spans="1:13" ht="12" customHeight="1" x14ac:dyDescent="0.3">
      <c r="A503" s="113">
        <v>499</v>
      </c>
      <c r="B503" s="118">
        <v>4303.72</v>
      </c>
      <c r="C503" s="118">
        <v>6263.64</v>
      </c>
      <c r="D503" s="118">
        <v>6555</v>
      </c>
      <c r="E503" s="114">
        <v>9647.5300000000007</v>
      </c>
      <c r="F503" s="118">
        <v>5228.3</v>
      </c>
      <c r="G503" s="110"/>
      <c r="H503" s="118">
        <v>5187.6499999999996</v>
      </c>
      <c r="I503" s="114">
        <v>5760.92</v>
      </c>
      <c r="J503" s="118">
        <v>5445.98</v>
      </c>
      <c r="K503" s="114">
        <v>4921.17</v>
      </c>
      <c r="L503" s="156">
        <f t="shared" si="8"/>
        <v>0</v>
      </c>
      <c r="M503" s="84"/>
    </row>
    <row r="504" spans="1:13" ht="12" customHeight="1" x14ac:dyDescent="0.3">
      <c r="A504" s="113">
        <v>500</v>
      </c>
      <c r="B504" s="118">
        <v>4312.28</v>
      </c>
      <c r="C504" s="118">
        <v>6280.64</v>
      </c>
      <c r="D504" s="118">
        <v>6567.87</v>
      </c>
      <c r="E504" s="114">
        <v>9667.5300000000007</v>
      </c>
      <c r="F504" s="118">
        <v>5238.8500000000004</v>
      </c>
      <c r="G504" s="110"/>
      <c r="H504" s="118">
        <v>5197.95</v>
      </c>
      <c r="I504" s="114">
        <v>5772.47</v>
      </c>
      <c r="J504" s="118">
        <v>5456.91</v>
      </c>
      <c r="K504" s="114">
        <v>4931.03</v>
      </c>
      <c r="L504" s="156">
        <f t="shared" si="8"/>
        <v>0</v>
      </c>
      <c r="M504" s="84"/>
    </row>
    <row r="505" spans="1:13" ht="235.05" customHeight="1" x14ac:dyDescent="0.3">
      <c r="A505" s="172" t="s">
        <v>474</v>
      </c>
      <c r="B505" s="173"/>
      <c r="C505" s="173"/>
      <c r="D505" s="173"/>
      <c r="E505" s="173"/>
      <c r="F505" s="173"/>
      <c r="G505" s="173"/>
      <c r="H505" s="173"/>
      <c r="I505" s="173"/>
      <c r="J505" s="173"/>
      <c r="K505" s="174"/>
      <c r="L505" s="112"/>
    </row>
  </sheetData>
  <mergeCells count="4">
    <mergeCell ref="A1:K1"/>
    <mergeCell ref="A2:K2"/>
    <mergeCell ref="A505:K505"/>
    <mergeCell ref="M2:O2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workbookViewId="0">
      <selection activeCell="O12" sqref="O12"/>
    </sheetView>
  </sheetViews>
  <sheetFormatPr defaultColWidth="14.44140625" defaultRowHeight="15" customHeight="1" x14ac:dyDescent="0.3"/>
  <cols>
    <col min="1" max="1" width="5.88671875" bestFit="1" customWidth="1"/>
    <col min="2" max="2" width="9.88671875" bestFit="1" customWidth="1"/>
    <col min="3" max="4" width="8.6640625" customWidth="1"/>
    <col min="5" max="5" width="5" bestFit="1" customWidth="1"/>
    <col min="6" max="6" width="5.44140625" bestFit="1" customWidth="1"/>
    <col min="7" max="7" width="7.77734375" bestFit="1" customWidth="1"/>
    <col min="8" max="8" width="12.6640625" bestFit="1" customWidth="1"/>
    <col min="9" max="9" width="7.44140625" bestFit="1" customWidth="1"/>
    <col min="10" max="10" width="8" bestFit="1" customWidth="1"/>
    <col min="11" max="11" width="8.6640625" customWidth="1"/>
    <col min="12" max="12" width="21.44140625" bestFit="1" customWidth="1"/>
    <col min="13" max="13" width="10.109375" bestFit="1" customWidth="1"/>
    <col min="14" max="26" width="8.6640625" customWidth="1"/>
  </cols>
  <sheetData>
    <row r="1" spans="1:13" s="97" customFormat="1" ht="31.2" x14ac:dyDescent="0.3">
      <c r="A1" s="97" t="s">
        <v>491</v>
      </c>
      <c r="B1" s="97" t="s">
        <v>492</v>
      </c>
      <c r="E1" s="97" t="s">
        <v>5</v>
      </c>
      <c r="F1" s="97" t="s">
        <v>43</v>
      </c>
      <c r="G1" s="97" t="s">
        <v>44</v>
      </c>
      <c r="H1" s="97" t="s">
        <v>45</v>
      </c>
      <c r="I1" s="97" t="s">
        <v>46</v>
      </c>
      <c r="J1" s="97" t="s">
        <v>47</v>
      </c>
      <c r="L1" s="97" t="s">
        <v>48</v>
      </c>
      <c r="M1" s="98" t="s">
        <v>49</v>
      </c>
    </row>
    <row r="2" spans="1:13" ht="14.25" customHeight="1" x14ac:dyDescent="0.3">
      <c r="A2" s="3" t="s">
        <v>41</v>
      </c>
      <c r="B2" s="1" t="s">
        <v>42</v>
      </c>
      <c r="E2" s="1">
        <v>1</v>
      </c>
      <c r="F2" s="1">
        <v>5</v>
      </c>
      <c r="G2" s="1">
        <v>0</v>
      </c>
      <c r="H2" s="1">
        <v>0</v>
      </c>
      <c r="I2" s="1">
        <v>0</v>
      </c>
      <c r="J2" s="1">
        <f t="shared" ref="J2:J28" si="0">F2+G2+H2+I2</f>
        <v>5</v>
      </c>
      <c r="L2" s="1" t="s">
        <v>23</v>
      </c>
      <c r="M2" s="2">
        <v>0.185</v>
      </c>
    </row>
    <row r="3" spans="1:13" ht="14.25" customHeight="1" x14ac:dyDescent="0.3">
      <c r="A3" s="3" t="s">
        <v>50</v>
      </c>
      <c r="B3" s="1" t="s">
        <v>51</v>
      </c>
      <c r="E3" s="1">
        <v>2</v>
      </c>
      <c r="F3" s="1">
        <v>6</v>
      </c>
      <c r="G3" s="1">
        <v>0</v>
      </c>
      <c r="H3" s="1">
        <v>0</v>
      </c>
      <c r="I3" s="1">
        <v>0</v>
      </c>
      <c r="J3" s="1">
        <f t="shared" si="0"/>
        <v>6</v>
      </c>
      <c r="L3" s="1" t="s">
        <v>243</v>
      </c>
      <c r="M3" s="2">
        <v>0.16900000000000001</v>
      </c>
    </row>
    <row r="4" spans="1:13" ht="14.25" customHeight="1" x14ac:dyDescent="0.3">
      <c r="A4" s="3" t="s">
        <v>52</v>
      </c>
      <c r="B4" s="1" t="s">
        <v>53</v>
      </c>
      <c r="E4" s="1">
        <v>3</v>
      </c>
      <c r="F4" s="1">
        <v>7</v>
      </c>
      <c r="G4" s="1">
        <v>0</v>
      </c>
      <c r="H4" s="1">
        <v>0</v>
      </c>
      <c r="I4" s="1">
        <v>0</v>
      </c>
      <c r="J4" s="1">
        <f t="shared" si="0"/>
        <v>7</v>
      </c>
      <c r="L4" s="1" t="s">
        <v>56</v>
      </c>
      <c r="M4" s="2">
        <v>0.19289999999999999</v>
      </c>
    </row>
    <row r="5" spans="1:13" ht="14.25" customHeight="1" x14ac:dyDescent="0.3">
      <c r="A5" s="3" t="s">
        <v>54</v>
      </c>
      <c r="B5" s="1" t="s">
        <v>55</v>
      </c>
      <c r="E5" s="1">
        <v>4</v>
      </c>
      <c r="F5" s="1">
        <v>8</v>
      </c>
      <c r="G5" s="1">
        <v>0</v>
      </c>
      <c r="H5" s="1">
        <v>0</v>
      </c>
      <c r="I5" s="1">
        <v>0</v>
      </c>
      <c r="J5" s="1">
        <f t="shared" si="0"/>
        <v>8</v>
      </c>
      <c r="L5" s="1" t="s">
        <v>59</v>
      </c>
      <c r="M5" s="2">
        <v>0.22339999999999999</v>
      </c>
    </row>
    <row r="6" spans="1:13" ht="14.25" customHeight="1" x14ac:dyDescent="0.3">
      <c r="A6" s="3" t="s">
        <v>57</v>
      </c>
      <c r="B6" s="1" t="s">
        <v>58</v>
      </c>
      <c r="E6" s="1">
        <v>5</v>
      </c>
      <c r="F6" s="1">
        <v>10</v>
      </c>
      <c r="G6" s="1">
        <v>0</v>
      </c>
      <c r="H6" s="1">
        <v>0</v>
      </c>
      <c r="I6" s="1">
        <v>0</v>
      </c>
      <c r="J6" s="1">
        <f t="shared" si="0"/>
        <v>10</v>
      </c>
      <c r="L6" s="1" t="s">
        <v>62</v>
      </c>
      <c r="M6" s="2">
        <v>0.22339999999999999</v>
      </c>
    </row>
    <row r="7" spans="1:13" ht="14.25" customHeight="1" x14ac:dyDescent="0.3">
      <c r="A7" s="3" t="s">
        <v>60</v>
      </c>
      <c r="B7" s="1" t="s">
        <v>61</v>
      </c>
      <c r="E7" s="1">
        <v>6</v>
      </c>
      <c r="F7" s="1">
        <v>5</v>
      </c>
      <c r="G7" s="1">
        <v>0</v>
      </c>
      <c r="H7" s="1">
        <v>0</v>
      </c>
      <c r="I7" s="1">
        <v>0</v>
      </c>
      <c r="J7" s="1">
        <f t="shared" si="0"/>
        <v>5</v>
      </c>
      <c r="L7" s="60" t="s">
        <v>478</v>
      </c>
      <c r="M7" s="151">
        <v>0.20499999999999999</v>
      </c>
    </row>
    <row r="8" spans="1:13" ht="14.25" customHeight="1" x14ac:dyDescent="0.3">
      <c r="A8" s="3" t="s">
        <v>63</v>
      </c>
      <c r="B8" s="1" t="s">
        <v>64</v>
      </c>
      <c r="E8" s="1">
        <v>7</v>
      </c>
      <c r="F8" s="1">
        <v>5</v>
      </c>
      <c r="G8" s="1">
        <v>0</v>
      </c>
      <c r="H8" s="1">
        <v>0</v>
      </c>
      <c r="I8" s="1">
        <v>0</v>
      </c>
      <c r="J8" s="1">
        <f t="shared" si="0"/>
        <v>5</v>
      </c>
      <c r="L8" s="65" t="s">
        <v>480</v>
      </c>
      <c r="M8" s="2">
        <v>0.17100000000000001</v>
      </c>
    </row>
    <row r="9" spans="1:13" ht="14.25" customHeight="1" x14ac:dyDescent="0.3">
      <c r="A9" s="3" t="s">
        <v>65</v>
      </c>
      <c r="B9" s="1" t="s">
        <v>66</v>
      </c>
      <c r="E9" s="1">
        <v>8</v>
      </c>
      <c r="F9" s="1">
        <v>5</v>
      </c>
      <c r="G9" s="1">
        <v>0</v>
      </c>
      <c r="H9" s="1">
        <v>0</v>
      </c>
      <c r="I9" s="1">
        <v>0</v>
      </c>
      <c r="J9" s="1">
        <f t="shared" si="0"/>
        <v>5</v>
      </c>
      <c r="L9" s="1" t="s">
        <v>69</v>
      </c>
      <c r="M9" s="2">
        <v>0.215</v>
      </c>
    </row>
    <row r="10" spans="1:13" ht="14.25" customHeight="1" x14ac:dyDescent="0.3">
      <c r="A10" s="3" t="s">
        <v>67</v>
      </c>
      <c r="B10" s="1" t="s">
        <v>68</v>
      </c>
      <c r="E10" s="1">
        <v>9</v>
      </c>
      <c r="F10" s="1">
        <v>5</v>
      </c>
      <c r="G10" s="1">
        <v>0</v>
      </c>
      <c r="H10" s="1">
        <v>0</v>
      </c>
      <c r="I10" s="1">
        <v>0</v>
      </c>
      <c r="J10" s="1">
        <f t="shared" si="0"/>
        <v>5</v>
      </c>
      <c r="L10" s="1" t="s">
        <v>72</v>
      </c>
      <c r="M10" s="2">
        <v>0.215</v>
      </c>
    </row>
    <row r="11" spans="1:13" ht="14.25" customHeight="1" x14ac:dyDescent="0.3">
      <c r="A11" s="3" t="s">
        <v>70</v>
      </c>
      <c r="B11" s="1" t="s">
        <v>71</v>
      </c>
      <c r="E11" s="1">
        <v>10</v>
      </c>
      <c r="F11" s="1">
        <v>5</v>
      </c>
      <c r="G11" s="1">
        <v>0</v>
      </c>
      <c r="H11" s="1">
        <v>0</v>
      </c>
      <c r="I11" s="1">
        <v>0</v>
      </c>
      <c r="J11" s="1">
        <f t="shared" si="0"/>
        <v>5</v>
      </c>
      <c r="L11" s="1" t="s">
        <v>75</v>
      </c>
      <c r="M11" s="2">
        <v>0.22339999999999999</v>
      </c>
    </row>
    <row r="12" spans="1:13" ht="14.25" customHeight="1" x14ac:dyDescent="0.3">
      <c r="A12" s="3" t="s">
        <v>73</v>
      </c>
      <c r="B12" s="1" t="s">
        <v>74</v>
      </c>
      <c r="E12" s="1">
        <v>11</v>
      </c>
      <c r="F12" s="1">
        <v>20</v>
      </c>
      <c r="G12" s="1">
        <v>8</v>
      </c>
      <c r="H12" s="1">
        <v>7</v>
      </c>
      <c r="I12" s="1">
        <v>0</v>
      </c>
      <c r="J12" s="1">
        <f t="shared" si="0"/>
        <v>35</v>
      </c>
      <c r="L12" s="70" t="s">
        <v>483</v>
      </c>
      <c r="M12" s="2">
        <v>0.18099999999999999</v>
      </c>
    </row>
    <row r="13" spans="1:13" ht="14.25" customHeight="1" x14ac:dyDescent="0.3">
      <c r="A13" s="3" t="s">
        <v>76</v>
      </c>
      <c r="B13" s="1" t="s">
        <v>77</v>
      </c>
      <c r="E13" s="1">
        <v>12</v>
      </c>
      <c r="F13" s="1">
        <v>20</v>
      </c>
      <c r="G13" s="1">
        <v>8</v>
      </c>
      <c r="H13" s="1">
        <v>7</v>
      </c>
      <c r="I13" s="1">
        <v>0</v>
      </c>
      <c r="J13" s="1">
        <f t="shared" si="0"/>
        <v>35</v>
      </c>
      <c r="L13" s="1" t="s">
        <v>80</v>
      </c>
      <c r="M13" s="2">
        <v>0.2336</v>
      </c>
    </row>
    <row r="14" spans="1:13" ht="14.25" customHeight="1" x14ac:dyDescent="0.3">
      <c r="A14" s="3" t="s">
        <v>78</v>
      </c>
      <c r="B14" s="1" t="s">
        <v>79</v>
      </c>
      <c r="E14" s="1">
        <v>13</v>
      </c>
      <c r="F14" s="1">
        <v>20</v>
      </c>
      <c r="G14" s="1">
        <v>8</v>
      </c>
      <c r="H14" s="1">
        <v>7</v>
      </c>
      <c r="I14" s="1">
        <v>0</v>
      </c>
      <c r="J14" s="1">
        <f t="shared" si="0"/>
        <v>35</v>
      </c>
      <c r="L14" s="70" t="s">
        <v>509</v>
      </c>
      <c r="M14" s="2">
        <v>0.185</v>
      </c>
    </row>
    <row r="15" spans="1:13" ht="14.25" customHeight="1" x14ac:dyDescent="0.3">
      <c r="A15" s="3" t="s">
        <v>81</v>
      </c>
      <c r="B15" s="1" t="s">
        <v>82</v>
      </c>
      <c r="E15" s="1">
        <v>14</v>
      </c>
      <c r="F15" s="1">
        <v>20</v>
      </c>
      <c r="G15" s="1">
        <v>8</v>
      </c>
      <c r="H15" s="1">
        <v>7</v>
      </c>
      <c r="I15" s="1">
        <v>0</v>
      </c>
      <c r="J15" s="1">
        <f t="shared" si="0"/>
        <v>35</v>
      </c>
      <c r="L15" t="s">
        <v>455</v>
      </c>
      <c r="M15" s="2">
        <v>0.18099999999999999</v>
      </c>
    </row>
    <row r="16" spans="1:13" ht="14.25" customHeight="1" x14ac:dyDescent="0.3">
      <c r="A16" s="3" t="s">
        <v>83</v>
      </c>
      <c r="B16" s="1" t="s">
        <v>84</v>
      </c>
      <c r="E16" s="1">
        <v>15</v>
      </c>
      <c r="F16" s="1">
        <v>20</v>
      </c>
      <c r="G16" s="1">
        <v>8</v>
      </c>
      <c r="H16" s="1">
        <v>10</v>
      </c>
      <c r="I16" s="1">
        <v>0</v>
      </c>
      <c r="J16" s="1">
        <f t="shared" si="0"/>
        <v>38</v>
      </c>
      <c r="L16" s="1" t="s">
        <v>87</v>
      </c>
      <c r="M16" s="2">
        <v>0.22339999999999999</v>
      </c>
    </row>
    <row r="17" spans="1:13" ht="14.25" customHeight="1" x14ac:dyDescent="0.3">
      <c r="A17" s="3" t="s">
        <v>85</v>
      </c>
      <c r="B17" s="1" t="s">
        <v>86</v>
      </c>
      <c r="E17" s="1">
        <v>16</v>
      </c>
      <c r="F17" s="1">
        <v>25</v>
      </c>
      <c r="G17" s="1">
        <v>8</v>
      </c>
      <c r="H17" s="1">
        <v>10</v>
      </c>
      <c r="I17" s="1">
        <v>0</v>
      </c>
      <c r="J17" s="1">
        <f t="shared" si="0"/>
        <v>43</v>
      </c>
      <c r="L17" t="s">
        <v>419</v>
      </c>
      <c r="M17" s="2">
        <v>0.16500000000000001</v>
      </c>
    </row>
    <row r="18" spans="1:13" ht="14.25" customHeight="1" x14ac:dyDescent="0.3">
      <c r="A18" s="3" t="s">
        <v>88</v>
      </c>
      <c r="B18" s="1" t="s">
        <v>89</v>
      </c>
      <c r="E18" s="1">
        <v>17</v>
      </c>
      <c r="F18" s="1">
        <v>25</v>
      </c>
      <c r="G18" s="1">
        <v>8</v>
      </c>
      <c r="H18" s="1">
        <v>10</v>
      </c>
      <c r="I18" s="1">
        <v>0</v>
      </c>
      <c r="J18" s="1">
        <f t="shared" si="0"/>
        <v>43</v>
      </c>
      <c r="L18" s="1" t="s">
        <v>92</v>
      </c>
      <c r="M18" s="2">
        <v>0.2336</v>
      </c>
    </row>
    <row r="19" spans="1:13" ht="14.25" customHeight="1" x14ac:dyDescent="0.3">
      <c r="A19" s="3" t="s">
        <v>90</v>
      </c>
      <c r="B19" s="1" t="s">
        <v>91</v>
      </c>
      <c r="E19" s="1">
        <v>18</v>
      </c>
      <c r="F19" s="1">
        <v>25</v>
      </c>
      <c r="G19" s="1">
        <v>8</v>
      </c>
      <c r="H19" s="1">
        <v>10</v>
      </c>
      <c r="I19" s="1">
        <v>0</v>
      </c>
      <c r="J19" s="1">
        <f t="shared" si="0"/>
        <v>43</v>
      </c>
      <c r="L19" s="1" t="s">
        <v>95</v>
      </c>
      <c r="M19" s="2">
        <v>0.2336</v>
      </c>
    </row>
    <row r="20" spans="1:13" ht="14.25" customHeight="1" x14ac:dyDescent="0.3">
      <c r="A20" s="3" t="s">
        <v>93</v>
      </c>
      <c r="B20" s="1" t="s">
        <v>94</v>
      </c>
      <c r="E20" s="1">
        <v>19</v>
      </c>
      <c r="F20" s="1">
        <v>25</v>
      </c>
      <c r="G20" s="1">
        <v>8</v>
      </c>
      <c r="H20" s="1">
        <v>10</v>
      </c>
      <c r="I20" s="1">
        <v>0</v>
      </c>
      <c r="J20" s="1">
        <f t="shared" si="0"/>
        <v>43</v>
      </c>
      <c r="L20" s="1" t="s">
        <v>98</v>
      </c>
      <c r="M20" s="2">
        <v>0.2336</v>
      </c>
    </row>
    <row r="21" spans="1:13" ht="14.25" customHeight="1" x14ac:dyDescent="0.3">
      <c r="A21" s="3" t="s">
        <v>96</v>
      </c>
      <c r="B21" s="1" t="s">
        <v>97</v>
      </c>
      <c r="E21" s="1">
        <v>20</v>
      </c>
      <c r="F21" s="1">
        <v>30</v>
      </c>
      <c r="G21" s="1">
        <v>10</v>
      </c>
      <c r="H21" s="1">
        <v>13</v>
      </c>
      <c r="I21" s="1">
        <v>0</v>
      </c>
      <c r="J21" s="1">
        <f t="shared" si="0"/>
        <v>53</v>
      </c>
      <c r="L21" s="1" t="s">
        <v>101</v>
      </c>
      <c r="M21" s="2">
        <v>0.2336</v>
      </c>
    </row>
    <row r="22" spans="1:13" ht="14.25" customHeight="1" x14ac:dyDescent="0.3">
      <c r="A22" s="3" t="s">
        <v>99</v>
      </c>
      <c r="B22" s="1" t="s">
        <v>100</v>
      </c>
      <c r="E22" s="1">
        <v>21</v>
      </c>
      <c r="F22" s="1">
        <v>30</v>
      </c>
      <c r="G22" s="1">
        <v>10</v>
      </c>
      <c r="H22" s="1">
        <v>13</v>
      </c>
      <c r="I22" s="1">
        <v>0</v>
      </c>
      <c r="J22" s="1">
        <f t="shared" si="0"/>
        <v>53</v>
      </c>
    </row>
    <row r="23" spans="1:13" ht="14.25" customHeight="1" x14ac:dyDescent="0.3">
      <c r="A23" s="3" t="s">
        <v>102</v>
      </c>
      <c r="B23" s="1" t="s">
        <v>103</v>
      </c>
      <c r="E23" s="1">
        <v>22</v>
      </c>
      <c r="F23" s="1">
        <v>30</v>
      </c>
      <c r="G23" s="1">
        <v>10</v>
      </c>
      <c r="H23" s="1">
        <v>13</v>
      </c>
      <c r="I23" s="1">
        <v>0</v>
      </c>
      <c r="J23" s="1">
        <f t="shared" si="0"/>
        <v>53</v>
      </c>
    </row>
    <row r="24" spans="1:13" ht="14.25" customHeight="1" x14ac:dyDescent="0.3">
      <c r="A24" s="3" t="s">
        <v>104</v>
      </c>
      <c r="B24" s="1" t="s">
        <v>105</v>
      </c>
      <c r="E24" s="1">
        <v>23</v>
      </c>
      <c r="F24" s="1">
        <v>30</v>
      </c>
      <c r="G24" s="1">
        <v>10</v>
      </c>
      <c r="H24" s="1">
        <v>13</v>
      </c>
      <c r="I24" s="1">
        <v>0</v>
      </c>
      <c r="J24" s="1">
        <f t="shared" si="0"/>
        <v>53</v>
      </c>
    </row>
    <row r="25" spans="1:13" ht="14.25" customHeight="1" x14ac:dyDescent="0.3">
      <c r="A25" s="3" t="s">
        <v>106</v>
      </c>
      <c r="B25" s="1" t="s">
        <v>107</v>
      </c>
      <c r="E25" s="1">
        <v>24</v>
      </c>
      <c r="F25" s="1">
        <v>30</v>
      </c>
      <c r="G25" s="1">
        <v>10</v>
      </c>
      <c r="H25" s="1">
        <v>13</v>
      </c>
      <c r="I25" s="1">
        <v>0</v>
      </c>
      <c r="J25" s="1">
        <f t="shared" si="0"/>
        <v>53</v>
      </c>
    </row>
    <row r="26" spans="1:13" ht="14.25" customHeight="1" x14ac:dyDescent="0.3">
      <c r="A26" s="3" t="s">
        <v>108</v>
      </c>
      <c r="B26" s="1" t="s">
        <v>109</v>
      </c>
      <c r="E26" s="1">
        <v>25</v>
      </c>
      <c r="F26" s="1">
        <v>35</v>
      </c>
      <c r="G26" s="1">
        <v>10</v>
      </c>
      <c r="H26" s="1">
        <v>15</v>
      </c>
      <c r="I26" s="1">
        <v>0</v>
      </c>
      <c r="J26" s="1">
        <f t="shared" si="0"/>
        <v>60</v>
      </c>
    </row>
    <row r="27" spans="1:13" ht="14.25" customHeight="1" x14ac:dyDescent="0.3">
      <c r="A27" s="3" t="s">
        <v>110</v>
      </c>
      <c r="B27" s="1" t="s">
        <v>111</v>
      </c>
      <c r="E27" s="1">
        <v>35</v>
      </c>
      <c r="F27" s="1">
        <v>50</v>
      </c>
      <c r="G27" s="1">
        <v>15</v>
      </c>
      <c r="H27" s="1">
        <v>10</v>
      </c>
      <c r="I27" s="1">
        <v>0</v>
      </c>
      <c r="J27" s="1">
        <f t="shared" si="0"/>
        <v>75</v>
      </c>
    </row>
    <row r="28" spans="1:13" ht="14.25" customHeight="1" x14ac:dyDescent="0.3">
      <c r="A28" s="3"/>
      <c r="E28" s="1">
        <v>70</v>
      </c>
      <c r="F28" s="1">
        <v>70</v>
      </c>
      <c r="G28" s="1">
        <v>20</v>
      </c>
      <c r="H28" s="1">
        <v>10</v>
      </c>
      <c r="I28" s="1">
        <v>0</v>
      </c>
      <c r="J28" s="1">
        <f t="shared" si="0"/>
        <v>100</v>
      </c>
    </row>
    <row r="29" spans="1:13" ht="15" customHeight="1" x14ac:dyDescent="0.3">
      <c r="A29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Trendyol Flas</vt:lpstr>
      <vt:lpstr>Trendyol</vt:lpstr>
      <vt:lpstr>FIYAT DATA</vt:lpstr>
      <vt:lpstr>YARI ÜRÜN</vt:lpstr>
      <vt:lpstr>Kargo Fiyatları</vt:lpstr>
      <vt:lpstr>Sistem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Özen</dc:creator>
  <cp:lastModifiedBy>Ahmet Özen</cp:lastModifiedBy>
  <dcterms:created xsi:type="dcterms:W3CDTF">2015-06-05T18:19:34Z</dcterms:created>
  <dcterms:modified xsi:type="dcterms:W3CDTF">2025-02-10T11:24:04Z</dcterms:modified>
</cp:coreProperties>
</file>