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942d1e217bbb06/Documents/AM_files/CSCE/"/>
    </mc:Choice>
  </mc:AlternateContent>
  <xr:revisionPtr revIDLastSave="0" documentId="8_{25558EA7-811E-4220-BA55-C92E538FA817}" xr6:coauthVersionLast="47" xr6:coauthVersionMax="47" xr10:uidLastSave="{00000000-0000-0000-0000-000000000000}"/>
  <bookViews>
    <workbookView xWindow="-108" yWindow="-108" windowWidth="23256" windowHeight="12576" firstSheet="2" activeTab="5" xr2:uid="{E34882D6-6325-40A7-BE99-11434831F450}"/>
  </bookViews>
  <sheets>
    <sheet name="LRU" sheetId="2" r:id="rId1"/>
    <sheet name="LFU" sheetId="3" r:id="rId2"/>
    <sheet name="SRRIP" sheetId="4" r:id="rId3"/>
    <sheet name="SHiP" sheetId="5" r:id="rId4"/>
    <sheet name="Hawkeye" sheetId="6" r:id="rId5"/>
    <sheet name="tabl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B6" i="1" a="1"/>
  <c r="B6" i="1" s="1"/>
  <c r="J5" i="6"/>
  <c r="B5" i="6" s="1"/>
  <c r="C5" i="6" s="1"/>
  <c r="D5" i="6" s="1"/>
  <c r="J4" i="6"/>
  <c r="B7" i="6"/>
  <c r="C7" i="6" s="1"/>
  <c r="D7" i="6" s="1"/>
  <c r="B17" i="6"/>
  <c r="J6" i="6"/>
  <c r="B6" i="6" s="1"/>
  <c r="C6" i="6" s="1"/>
  <c r="D6" i="6" s="1"/>
  <c r="J16" i="6"/>
  <c r="J20" i="6"/>
  <c r="J19" i="6"/>
  <c r="B19" i="6" s="1"/>
  <c r="C19" i="6" s="1"/>
  <c r="D19" i="6" s="1"/>
  <c r="J17" i="6"/>
  <c r="J15" i="6"/>
  <c r="B15" i="6" s="1"/>
  <c r="C15" i="6" s="1"/>
  <c r="D15" i="6" s="1"/>
  <c r="J14" i="6"/>
  <c r="B14" i="6" s="1"/>
  <c r="C14" i="6" s="1"/>
  <c r="D14" i="6" s="1"/>
  <c r="H20" i="6"/>
  <c r="H19" i="6"/>
  <c r="H18" i="6"/>
  <c r="H17" i="6"/>
  <c r="H16" i="6"/>
  <c r="H15" i="6"/>
  <c r="H14" i="6"/>
  <c r="B20" i="6"/>
  <c r="C20" i="6" s="1"/>
  <c r="D20" i="6" s="1"/>
  <c r="B18" i="6"/>
  <c r="C18" i="6" s="1"/>
  <c r="D18" i="6" s="1"/>
  <c r="B4" i="6"/>
  <c r="C4" i="6" s="1"/>
  <c r="D4" i="6" s="1"/>
  <c r="J7" i="6"/>
  <c r="D8" i="6"/>
  <c r="D9" i="6"/>
  <c r="D10" i="6"/>
  <c r="C8" i="6"/>
  <c r="C9" i="6"/>
  <c r="C10" i="6"/>
  <c r="B9" i="6"/>
  <c r="B10" i="6"/>
  <c r="B8" i="6"/>
  <c r="J9" i="6"/>
  <c r="J10" i="6"/>
  <c r="H5" i="6"/>
  <c r="H6" i="6"/>
  <c r="H7" i="6"/>
  <c r="H8" i="6"/>
  <c r="H9" i="6"/>
  <c r="H10" i="6"/>
  <c r="H4" i="6"/>
  <c r="C5" i="1" a="1"/>
  <c r="C5" i="1" s="1"/>
  <c r="B5" i="1" a="1"/>
  <c r="B5" i="1" s="1"/>
  <c r="J12" i="5"/>
  <c r="B12" i="5"/>
  <c r="C12" i="5" s="1"/>
  <c r="D12" i="5" s="1"/>
  <c r="B11" i="5"/>
  <c r="C11" i="5" s="1"/>
  <c r="D11" i="5" s="1"/>
  <c r="B10" i="5"/>
  <c r="C10" i="5" s="1"/>
  <c r="D10" i="5" s="1"/>
  <c r="I12" i="5"/>
  <c r="E3" i="5"/>
  <c r="B5" i="5"/>
  <c r="J5" i="5"/>
  <c r="B4" i="5"/>
  <c r="C4" i="5" s="1"/>
  <c r="D4" i="5" s="1"/>
  <c r="I5" i="5"/>
  <c r="C5" i="5"/>
  <c r="D5" i="5" s="1"/>
  <c r="C4" i="1" a="1"/>
  <c r="C4" i="1" s="1"/>
  <c r="C3" i="1" a="1"/>
  <c r="C3" i="1" s="1"/>
  <c r="B4" i="1" a="1"/>
  <c r="B4" i="1" s="1"/>
  <c r="C13" i="4"/>
  <c r="D13" i="4" s="1"/>
  <c r="C12" i="4"/>
  <c r="D12" i="4" s="1"/>
  <c r="B11" i="4"/>
  <c r="C11" i="4" s="1"/>
  <c r="D11" i="4" s="1"/>
  <c r="B10" i="4"/>
  <c r="C10" i="4" s="1"/>
  <c r="D10" i="4" s="1"/>
  <c r="C6" i="4"/>
  <c r="D6" i="4" s="1"/>
  <c r="C5" i="4"/>
  <c r="D5" i="4" s="1"/>
  <c r="B5" i="4"/>
  <c r="B4" i="4"/>
  <c r="C4" i="4" s="1"/>
  <c r="D4" i="4" s="1"/>
  <c r="B3" i="4"/>
  <c r="C3" i="4" s="1"/>
  <c r="D3" i="4" s="1"/>
  <c r="B11" i="3"/>
  <c r="C11" i="3" s="1"/>
  <c r="D11" i="3" s="1"/>
  <c r="B4" i="3"/>
  <c r="B5" i="2"/>
  <c r="C2" i="1" a="1"/>
  <c r="C2" i="1" s="1"/>
  <c r="B4" i="2"/>
  <c r="C4" i="2" s="1"/>
  <c r="D4" i="2" s="1"/>
  <c r="C5" i="2"/>
  <c r="D5" i="2" s="1"/>
  <c r="B12" i="3"/>
  <c r="B5" i="3"/>
  <c r="C5" i="3" s="1"/>
  <c r="D5" i="3" s="1"/>
  <c r="C13" i="3"/>
  <c r="D13" i="3" s="1"/>
  <c r="C12" i="3"/>
  <c r="D12" i="3" s="1"/>
  <c r="C6" i="3"/>
  <c r="D6" i="3" s="1"/>
  <c r="C4" i="3"/>
  <c r="D4" i="3" s="1"/>
  <c r="B11" i="2"/>
  <c r="C11" i="2" s="1"/>
  <c r="D11" i="2" s="1"/>
  <c r="C13" i="2"/>
  <c r="D13" i="2" s="1"/>
  <c r="C12" i="2"/>
  <c r="D12" i="2" s="1"/>
  <c r="C6" i="2"/>
  <c r="D6" i="2" s="1"/>
  <c r="C13" i="1"/>
  <c r="B13" i="1"/>
  <c r="C10" i="1"/>
  <c r="B10" i="1"/>
  <c r="C17" i="6" l="1"/>
  <c r="D17" i="6" s="1"/>
  <c r="B16" i="6"/>
  <c r="C16" i="6" s="1"/>
  <c r="D16" i="6" s="1"/>
  <c r="B3" i="6"/>
  <c r="C3" i="6" s="1"/>
  <c r="D3" i="6" s="1"/>
  <c r="F10" i="5"/>
  <c r="E10" i="5"/>
  <c r="B3" i="5"/>
  <c r="C3" i="5" s="1"/>
  <c r="D3" i="5" s="1"/>
  <c r="F3" i="5"/>
  <c r="F3" i="4"/>
  <c r="E3" i="4"/>
  <c r="E10" i="4"/>
  <c r="F10" i="4"/>
  <c r="B10" i="3"/>
  <c r="C10" i="3" s="1"/>
  <c r="D10" i="3" s="1"/>
  <c r="B3" i="2"/>
  <c r="C3" i="2" s="1"/>
  <c r="D3" i="2" s="1"/>
  <c r="B3" i="3"/>
  <c r="C3" i="3" s="1"/>
  <c r="D3" i="3" s="1"/>
  <c r="E3" i="3" s="1"/>
  <c r="B3" i="1" s="1" a="1"/>
  <c r="B3" i="1" s="1"/>
  <c r="F10" i="3"/>
  <c r="E10" i="3"/>
  <c r="F3" i="3"/>
  <c r="B10" i="2"/>
  <c r="C10" i="2" s="1"/>
  <c r="D10" i="2" s="1"/>
  <c r="E10" i="2" s="1"/>
  <c r="B13" i="6" l="1"/>
  <c r="C13" i="6" s="1"/>
  <c r="D13" i="6" s="1"/>
  <c r="F13" i="6" s="1"/>
  <c r="E3" i="6"/>
  <c r="F3" i="6"/>
  <c r="E3" i="2"/>
  <c r="B2" i="1" s="1" a="1"/>
  <c r="B2" i="1" s="1"/>
  <c r="F3" i="2"/>
  <c r="F10" i="2"/>
  <c r="E13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<sst xmlns="http://schemas.openxmlformats.org/spreadsheetml/2006/main" count="130" uniqueCount="47">
  <si>
    <t>LRU</t>
  </si>
  <si>
    <t>LFU</t>
  </si>
  <si>
    <t>SRRIP</t>
  </si>
  <si>
    <t>SHiP</t>
  </si>
  <si>
    <t>Hawkeye</t>
  </si>
  <si>
    <t>Multicore</t>
  </si>
  <si>
    <t>Singlecore</t>
  </si>
  <si>
    <t>L3 cache</t>
  </si>
  <si>
    <t>ways</t>
  </si>
  <si>
    <t>cache size</t>
  </si>
  <si>
    <t>Single Core</t>
  </si>
  <si>
    <t>2Mb</t>
  </si>
  <si>
    <t>8MB</t>
  </si>
  <si>
    <t>Line Size(bits)</t>
  </si>
  <si>
    <t>Sets</t>
  </si>
  <si>
    <t>Memreq</t>
  </si>
  <si>
    <t>array</t>
  </si>
  <si>
    <t>bits</t>
  </si>
  <si>
    <t>bytes</t>
  </si>
  <si>
    <t>log_2</t>
  </si>
  <si>
    <t>256KB</t>
  </si>
  <si>
    <t>timestamp</t>
  </si>
  <si>
    <t>numLines</t>
  </si>
  <si>
    <t>KB</t>
  </si>
  <si>
    <t>MB</t>
  </si>
  <si>
    <t>GB</t>
  </si>
  <si>
    <t>1 MB</t>
  </si>
  <si>
    <t>Single core</t>
  </si>
  <si>
    <t>total mem req</t>
  </si>
  <si>
    <t>LFUInfo</t>
  </si>
  <si>
    <t>512KB</t>
  </si>
  <si>
    <t>SHCT</t>
  </si>
  <si>
    <t>repl_data</t>
  </si>
  <si>
    <t>SCHT</t>
  </si>
  <si>
    <t>val size</t>
  </si>
  <si>
    <t>array count</t>
  </si>
  <si>
    <t>128KB</t>
  </si>
  <si>
    <t>access count</t>
  </si>
  <si>
    <t>sampled</t>
  </si>
  <si>
    <t>history</t>
  </si>
  <si>
    <t>occupancy vect</t>
  </si>
  <si>
    <t>map</t>
  </si>
  <si>
    <t>rrip array</t>
  </si>
  <si>
    <t>array_pcs</t>
  </si>
  <si>
    <t>map size</t>
  </si>
  <si>
    <t>512 KB</t>
  </si>
  <si>
    <t>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</si>
</sst>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D890-E2DF-47A4-8173-B6ECA3C8859A}">
  <dimension ref="A2:F13"/>
  <sheetViews>
    <sheetView workbookViewId="0">
      <selection activeCell="B6" sqref="B6"/>
    </sheetView>
  </sheetViews>
  <sheetFormatPr defaultRowHeight="14.4" x14ac:dyDescent="0.3"/>
  <sheetData>
    <row r="2" spans="1:6" x14ac:dyDescent="0.3">
      <c r="B2" t="s">
        <v>17</v>
      </c>
      <c r="C2" t="s">
        <v>18</v>
      </c>
      <c r="D2" t="s">
        <v>19</v>
      </c>
    </row>
    <row r="3" spans="1:6" x14ac:dyDescent="0.3">
      <c r="A3" t="s">
        <v>15</v>
      </c>
      <c r="B3">
        <f>SUM(B4:B6)</f>
        <v>2097248</v>
      </c>
      <c r="C3">
        <f>B3/8</f>
        <v>262156</v>
      </c>
      <c r="D3">
        <f>LOG(C3,2)</f>
        <v>18.000066039826411</v>
      </c>
      <c r="E3">
        <f>MOD(D3,10)</f>
        <v>8.000066039826411</v>
      </c>
      <c r="F3">
        <f>QUOTIENT(D3,10)</f>
        <v>1</v>
      </c>
    </row>
    <row r="4" spans="1:6" x14ac:dyDescent="0.3">
      <c r="A4" t="s">
        <v>16</v>
      </c>
      <c r="B4">
        <f>B5*table!B13*table!B9</f>
        <v>2097152</v>
      </c>
      <c r="C4">
        <f>B4/8</f>
        <v>262144</v>
      </c>
      <c r="D4">
        <f>LOG(C4,2)</f>
        <v>18</v>
      </c>
      <c r="E4" t="s">
        <v>20</v>
      </c>
    </row>
    <row r="5" spans="1:6" x14ac:dyDescent="0.3">
      <c r="A5" t="s">
        <v>21</v>
      </c>
      <c r="B5">
        <f>64</f>
        <v>64</v>
      </c>
      <c r="C5">
        <f t="shared" ref="C5:C6" si="0">B5/8</f>
        <v>8</v>
      </c>
      <c r="D5">
        <f t="shared" ref="D5:D6" si="1">LOG(C5,2)</f>
        <v>3</v>
      </c>
    </row>
    <row r="6" spans="1:6" x14ac:dyDescent="0.3">
      <c r="A6" t="s">
        <v>22</v>
      </c>
      <c r="B6">
        <v>32</v>
      </c>
      <c r="C6">
        <f t="shared" si="0"/>
        <v>4</v>
      </c>
      <c r="D6">
        <f t="shared" si="1"/>
        <v>2</v>
      </c>
    </row>
    <row r="9" spans="1:6" x14ac:dyDescent="0.3">
      <c r="B9" t="s">
        <v>17</v>
      </c>
      <c r="C9" t="s">
        <v>18</v>
      </c>
      <c r="D9" t="s">
        <v>19</v>
      </c>
    </row>
    <row r="10" spans="1:6" x14ac:dyDescent="0.3">
      <c r="A10" t="s">
        <v>15</v>
      </c>
      <c r="B10">
        <f>SUM(B11:B13)</f>
        <v>8388704</v>
      </c>
      <c r="C10">
        <f>B10/8</f>
        <v>1048588</v>
      </c>
      <c r="D10">
        <f>LOG(C10,2)</f>
        <v>20.000016510240009</v>
      </c>
      <c r="E10">
        <f>MOD(D10,10)</f>
        <v>1.6510240008926758E-5</v>
      </c>
      <c r="F10">
        <f>QUOTIENT(D10,10)</f>
        <v>2</v>
      </c>
    </row>
    <row r="11" spans="1:6" x14ac:dyDescent="0.3">
      <c r="A11" t="s">
        <v>16</v>
      </c>
      <c r="B11">
        <f>64*table!C13*table!C9</f>
        <v>8388608</v>
      </c>
      <c r="C11">
        <f>B11/8</f>
        <v>1048576</v>
      </c>
      <c r="D11">
        <f>LOG(C11,2)</f>
        <v>20</v>
      </c>
      <c r="E11" t="s">
        <v>26</v>
      </c>
    </row>
    <row r="12" spans="1:6" x14ac:dyDescent="0.3">
      <c r="A12" t="s">
        <v>21</v>
      </c>
      <c r="B12">
        <v>64</v>
      </c>
      <c r="C12">
        <f t="shared" ref="C12:C13" si="2">B12/8</f>
        <v>8</v>
      </c>
      <c r="D12">
        <f t="shared" ref="D12:D13" si="3">LOG(C12,2)</f>
        <v>3</v>
      </c>
    </row>
    <row r="13" spans="1:6" x14ac:dyDescent="0.3">
      <c r="A13" t="s">
        <v>22</v>
      </c>
      <c r="B13">
        <v>32</v>
      </c>
      <c r="C13">
        <f t="shared" si="2"/>
        <v>4</v>
      </c>
      <c r="D13">
        <f t="shared" si="3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ED07-85E2-403F-B770-9A22500DF02D}">
  <dimension ref="A1:F13"/>
  <sheetViews>
    <sheetView workbookViewId="0">
      <selection activeCell="E11" sqref="E11"/>
    </sheetView>
  </sheetViews>
  <sheetFormatPr defaultRowHeight="14.4" x14ac:dyDescent="0.3"/>
  <cols>
    <col min="1" max="1" width="12" bestFit="1" customWidth="1"/>
  </cols>
  <sheetData>
    <row r="1" spans="1:6" x14ac:dyDescent="0.3">
      <c r="A1" t="s">
        <v>27</v>
      </c>
    </row>
    <row r="2" spans="1:6" x14ac:dyDescent="0.3">
      <c r="B2" t="s">
        <v>17</v>
      </c>
      <c r="C2" t="s">
        <v>18</v>
      </c>
      <c r="D2" t="s">
        <v>19</v>
      </c>
    </row>
    <row r="3" spans="1:6" x14ac:dyDescent="0.3">
      <c r="A3" t="s">
        <v>28</v>
      </c>
      <c r="B3">
        <f>SUM(B4:B6)</f>
        <v>4194432</v>
      </c>
      <c r="C3">
        <f>B3/8</f>
        <v>524304</v>
      </c>
      <c r="D3">
        <f>LOG(C3,2)</f>
        <v>19.000044026886826</v>
      </c>
      <c r="E3">
        <f>MOD(D3,10)</f>
        <v>9.000044026886826</v>
      </c>
      <c r="F3">
        <f>QUOTIENT(D3,10)</f>
        <v>1</v>
      </c>
    </row>
    <row r="4" spans="1:6" x14ac:dyDescent="0.3">
      <c r="A4" t="s">
        <v>16</v>
      </c>
      <c r="B4">
        <f>B5*table!B9*table!B13</f>
        <v>4194304</v>
      </c>
      <c r="C4">
        <f>B4/8</f>
        <v>524288</v>
      </c>
      <c r="D4">
        <f>LOG(C4,2)</f>
        <v>19</v>
      </c>
      <c r="E4" t="s">
        <v>30</v>
      </c>
    </row>
    <row r="5" spans="1:6" x14ac:dyDescent="0.3">
      <c r="A5" t="s">
        <v>29</v>
      </c>
      <c r="B5">
        <f>64*2</f>
        <v>128</v>
      </c>
      <c r="C5">
        <f t="shared" ref="C5:C6" si="0">B5/8</f>
        <v>16</v>
      </c>
      <c r="D5">
        <f t="shared" ref="D5:D6" si="1">LOG(C5,2)</f>
        <v>4</v>
      </c>
    </row>
    <row r="6" spans="1:6" x14ac:dyDescent="0.3">
      <c r="C6">
        <f t="shared" si="0"/>
        <v>0</v>
      </c>
      <c r="D6" t="e">
        <f t="shared" si="1"/>
        <v>#NUM!</v>
      </c>
    </row>
    <row r="9" spans="1:6" x14ac:dyDescent="0.3">
      <c r="B9" t="s">
        <v>17</v>
      </c>
      <c r="C9" t="s">
        <v>18</v>
      </c>
      <c r="D9" t="s">
        <v>19</v>
      </c>
    </row>
    <row r="10" spans="1:6" x14ac:dyDescent="0.3">
      <c r="A10" t="s">
        <v>28</v>
      </c>
      <c r="B10">
        <f>SUM(B11:B13)</f>
        <v>16777344</v>
      </c>
      <c r="C10">
        <f>B10/8</f>
        <v>2097168</v>
      </c>
      <c r="D10">
        <f>LOG(C10,2)</f>
        <v>21.000011006847668</v>
      </c>
      <c r="E10">
        <f>MOD(D10,10)</f>
        <v>1.000011006847668</v>
      </c>
      <c r="F10">
        <f>QUOTIENT(D10,10)</f>
        <v>2</v>
      </c>
    </row>
    <row r="11" spans="1:6" x14ac:dyDescent="0.3">
      <c r="A11" s="1" t="s">
        <v>16</v>
      </c>
      <c r="B11">
        <f>B12*table!C9*table!C13</f>
        <v>16777216</v>
      </c>
      <c r="C11">
        <f>B11/8</f>
        <v>2097152</v>
      </c>
      <c r="D11">
        <f>LOG(C11,2)</f>
        <v>21</v>
      </c>
      <c r="E11" t="s">
        <v>26</v>
      </c>
    </row>
    <row r="12" spans="1:6" x14ac:dyDescent="0.3">
      <c r="A12" t="s">
        <v>29</v>
      </c>
      <c r="B12">
        <f>64*2</f>
        <v>128</v>
      </c>
      <c r="C12">
        <f t="shared" ref="C12:C13" si="2">B12/8</f>
        <v>16</v>
      </c>
      <c r="D12">
        <f t="shared" ref="D12:D13" si="3">LOG(C12,2)</f>
        <v>4</v>
      </c>
    </row>
    <row r="13" spans="1:6" x14ac:dyDescent="0.3">
      <c r="C13">
        <f t="shared" si="2"/>
        <v>0</v>
      </c>
      <c r="D13" t="e">
        <f t="shared" si="3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8275-0844-4F69-8793-7ACB1560A5C1}">
  <dimension ref="A2:F13"/>
  <sheetViews>
    <sheetView workbookViewId="0">
      <selection activeCell="B6" sqref="B6"/>
    </sheetView>
  </sheetViews>
  <sheetFormatPr defaultRowHeight="14.4" x14ac:dyDescent="0.3"/>
  <sheetData>
    <row r="2" spans="1:6" x14ac:dyDescent="0.3">
      <c r="B2" t="s">
        <v>17</v>
      </c>
      <c r="C2" t="s">
        <v>18</v>
      </c>
      <c r="D2" t="s">
        <v>19</v>
      </c>
    </row>
    <row r="3" spans="1:6" x14ac:dyDescent="0.3">
      <c r="A3" t="s">
        <v>15</v>
      </c>
      <c r="B3">
        <f>SUM(B4:B6)</f>
        <v>2097248</v>
      </c>
      <c r="C3">
        <f>B3/8</f>
        <v>262156</v>
      </c>
      <c r="D3">
        <f>LOG(C3,2)</f>
        <v>18.000066039826411</v>
      </c>
      <c r="E3">
        <f>MOD(D3,10)</f>
        <v>8.000066039826411</v>
      </c>
      <c r="F3">
        <f>QUOTIENT(D3,10)</f>
        <v>1</v>
      </c>
    </row>
    <row r="4" spans="1:6" x14ac:dyDescent="0.3">
      <c r="A4" t="s">
        <v>16</v>
      </c>
      <c r="B4">
        <f>B5*table!B13*table!B9</f>
        <v>2097152</v>
      </c>
      <c r="C4">
        <f>B4/8</f>
        <v>262144</v>
      </c>
      <c r="D4">
        <f>LOG(C4,2)</f>
        <v>18</v>
      </c>
      <c r="E4" t="s">
        <v>20</v>
      </c>
    </row>
    <row r="5" spans="1:6" x14ac:dyDescent="0.3">
      <c r="A5" t="s">
        <v>21</v>
      </c>
      <c r="B5">
        <f>64</f>
        <v>64</v>
      </c>
      <c r="C5">
        <f t="shared" ref="C5:C6" si="0">B5/8</f>
        <v>8</v>
      </c>
      <c r="D5">
        <f t="shared" ref="D5:D6" si="1">LOG(C5,2)</f>
        <v>3</v>
      </c>
    </row>
    <row r="6" spans="1:6" x14ac:dyDescent="0.3">
      <c r="A6" t="s">
        <v>22</v>
      </c>
      <c r="B6">
        <v>32</v>
      </c>
      <c r="C6">
        <f t="shared" si="0"/>
        <v>4</v>
      </c>
      <c r="D6">
        <f t="shared" si="1"/>
        <v>2</v>
      </c>
    </row>
    <row r="9" spans="1:6" x14ac:dyDescent="0.3">
      <c r="B9" t="s">
        <v>17</v>
      </c>
      <c r="C9" t="s">
        <v>18</v>
      </c>
      <c r="D9" t="s">
        <v>19</v>
      </c>
    </row>
    <row r="10" spans="1:6" x14ac:dyDescent="0.3">
      <c r="A10" t="s">
        <v>15</v>
      </c>
      <c r="B10">
        <f>SUM(B11:B13)</f>
        <v>8388704</v>
      </c>
      <c r="C10">
        <f>B10/8</f>
        <v>1048588</v>
      </c>
      <c r="D10">
        <f>LOG(C10,2)</f>
        <v>20.000016510240009</v>
      </c>
      <c r="E10">
        <f>MOD(D10,10)</f>
        <v>1.6510240008926758E-5</v>
      </c>
      <c r="F10">
        <f>QUOTIENT(D10,10)</f>
        <v>2</v>
      </c>
    </row>
    <row r="11" spans="1:6" x14ac:dyDescent="0.3">
      <c r="A11" t="s">
        <v>16</v>
      </c>
      <c r="B11">
        <f>64*table!C13*table!C9</f>
        <v>8388608</v>
      </c>
      <c r="C11">
        <f>B11/8</f>
        <v>1048576</v>
      </c>
      <c r="D11">
        <f>LOG(C11,2)</f>
        <v>20</v>
      </c>
      <c r="E11" t="s">
        <v>26</v>
      </c>
    </row>
    <row r="12" spans="1:6" x14ac:dyDescent="0.3">
      <c r="A12" t="s">
        <v>21</v>
      </c>
      <c r="B12">
        <v>64</v>
      </c>
      <c r="C12">
        <f t="shared" ref="C12:C13" si="2">B12/8</f>
        <v>8</v>
      </c>
      <c r="D12">
        <f t="shared" ref="D12:D13" si="3">LOG(C12,2)</f>
        <v>3</v>
      </c>
    </row>
    <row r="13" spans="1:6" x14ac:dyDescent="0.3">
      <c r="A13" t="s">
        <v>22</v>
      </c>
      <c r="B13">
        <v>32</v>
      </c>
      <c r="C13">
        <f t="shared" si="2"/>
        <v>4</v>
      </c>
      <c r="D13">
        <f t="shared" si="3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6B49-5749-4A94-9972-465368EC690E}">
  <dimension ref="A2:K12"/>
  <sheetViews>
    <sheetView workbookViewId="0">
      <selection activeCell="E12" sqref="E12"/>
    </sheetView>
  </sheetViews>
  <sheetFormatPr defaultRowHeight="14.4" x14ac:dyDescent="0.3"/>
  <sheetData>
    <row r="2" spans="1:11" x14ac:dyDescent="0.3">
      <c r="B2" t="s">
        <v>17</v>
      </c>
      <c r="C2" t="s">
        <v>18</v>
      </c>
      <c r="D2" t="s">
        <v>19</v>
      </c>
    </row>
    <row r="3" spans="1:11" x14ac:dyDescent="0.3">
      <c r="A3" t="s">
        <v>15</v>
      </c>
      <c r="B3">
        <f>SUM(B4:B6)</f>
        <v>950272</v>
      </c>
      <c r="C3">
        <f>B3/8</f>
        <v>118784</v>
      </c>
      <c r="D3">
        <f>LOG(C3,2)</f>
        <v>16.857980995127573</v>
      </c>
      <c r="E3">
        <f>ROUNDUP(MOD(D3,10), 0)</f>
        <v>7</v>
      </c>
      <c r="F3">
        <f>QUOTIENT(D3,10)</f>
        <v>1</v>
      </c>
      <c r="I3" t="s">
        <v>34</v>
      </c>
      <c r="J3" t="s">
        <v>35</v>
      </c>
    </row>
    <row r="4" spans="1:11" x14ac:dyDescent="0.3">
      <c r="A4" t="s">
        <v>31</v>
      </c>
      <c r="B4">
        <f>I4*J4</f>
        <v>131072</v>
      </c>
      <c r="C4">
        <f>B4/8</f>
        <v>16384</v>
      </c>
      <c r="D4">
        <f>LOG(C4,2)</f>
        <v>14</v>
      </c>
      <c r="E4" t="s">
        <v>36</v>
      </c>
      <c r="H4" t="s">
        <v>33</v>
      </c>
      <c r="I4">
        <v>8</v>
      </c>
      <c r="J4" s="2">
        <v>16384</v>
      </c>
      <c r="K4" t="s">
        <v>31</v>
      </c>
    </row>
    <row r="5" spans="1:11" x14ac:dyDescent="0.3">
      <c r="A5" t="s">
        <v>32</v>
      </c>
      <c r="B5">
        <f>I5*J5</f>
        <v>819200</v>
      </c>
      <c r="C5">
        <f t="shared" ref="C5:C6" si="0">B5/8</f>
        <v>102400</v>
      </c>
      <c r="D5">
        <f t="shared" ref="D5:D6" si="1">LOG(C5,2)</f>
        <v>16.643856189774723</v>
      </c>
      <c r="H5" t="s">
        <v>32</v>
      </c>
      <c r="I5">
        <f>1+8+16</f>
        <v>25</v>
      </c>
      <c r="J5">
        <f>table!B9*table!B13</f>
        <v>32768</v>
      </c>
      <c r="K5" t="s">
        <v>22</v>
      </c>
    </row>
    <row r="9" spans="1:11" x14ac:dyDescent="0.3">
      <c r="B9" t="s">
        <v>17</v>
      </c>
      <c r="C9" t="s">
        <v>18</v>
      </c>
      <c r="D9" t="s">
        <v>19</v>
      </c>
    </row>
    <row r="10" spans="1:11" x14ac:dyDescent="0.3">
      <c r="A10" t="s">
        <v>15</v>
      </c>
      <c r="B10">
        <f>SUM(B11:B13)</f>
        <v>3407872</v>
      </c>
      <c r="C10">
        <f>B10/8</f>
        <v>425984</v>
      </c>
      <c r="D10">
        <f>LOG(C10,2)</f>
        <v>18.700439718141094</v>
      </c>
      <c r="E10">
        <f>ROUNDUP(MOD(D10,10), 0)</f>
        <v>9</v>
      </c>
      <c r="F10">
        <f>QUOTIENT(D10,10)</f>
        <v>1</v>
      </c>
      <c r="I10" t="s">
        <v>34</v>
      </c>
      <c r="J10" t="s">
        <v>35</v>
      </c>
    </row>
    <row r="11" spans="1:11" x14ac:dyDescent="0.3">
      <c r="A11" t="s">
        <v>31</v>
      </c>
      <c r="B11">
        <f>I11*J11</f>
        <v>131072</v>
      </c>
      <c r="C11">
        <f>B11/8</f>
        <v>16384</v>
      </c>
      <c r="D11">
        <f>LOG(C11,2)</f>
        <v>14</v>
      </c>
      <c r="E11" t="s">
        <v>30</v>
      </c>
      <c r="H11" t="s">
        <v>33</v>
      </c>
      <c r="I11">
        <v>8</v>
      </c>
      <c r="J11" s="2">
        <v>16384</v>
      </c>
      <c r="K11" t="s">
        <v>31</v>
      </c>
    </row>
    <row r="12" spans="1:11" x14ac:dyDescent="0.3">
      <c r="A12" t="s">
        <v>32</v>
      </c>
      <c r="B12">
        <f>I12*J12</f>
        <v>3276800</v>
      </c>
      <c r="C12">
        <f t="shared" ref="C12" si="2">B12/8</f>
        <v>409600</v>
      </c>
      <c r="D12">
        <f t="shared" ref="D12" si="3">LOG(C12,2)</f>
        <v>18.643856189774723</v>
      </c>
      <c r="H12" t="s">
        <v>32</v>
      </c>
      <c r="I12">
        <f>1+8+16</f>
        <v>25</v>
      </c>
      <c r="J12">
        <f>table!C9*table!C13</f>
        <v>131072</v>
      </c>
      <c r="K1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F75A-B2D3-47F2-8CDB-5B8A2D4C7D55}">
  <dimension ref="A2:K20"/>
  <sheetViews>
    <sheetView workbookViewId="0">
      <selection activeCell="E15" sqref="E15"/>
    </sheetView>
  </sheetViews>
  <sheetFormatPr defaultRowHeight="14.4" x14ac:dyDescent="0.3"/>
  <cols>
    <col min="1" max="1" width="13.5546875" bestFit="1" customWidth="1"/>
  </cols>
  <sheetData>
    <row r="2" spans="1:11" x14ac:dyDescent="0.3">
      <c r="B2" t="s">
        <v>17</v>
      </c>
      <c r="C2" t="s">
        <v>18</v>
      </c>
      <c r="D2" t="s">
        <v>19</v>
      </c>
    </row>
    <row r="3" spans="1:11" x14ac:dyDescent="0.3">
      <c r="A3" t="s">
        <v>15</v>
      </c>
      <c r="B3">
        <f>SUM(B4:B10)</f>
        <v>2953216</v>
      </c>
      <c r="C3">
        <f>B3/8</f>
        <v>369152</v>
      </c>
      <c r="D3">
        <f>LOG(C3,2)</f>
        <v>18.493855449240822</v>
      </c>
      <c r="E3">
        <f>ROUNDUP(MOD(D3,10), 0)</f>
        <v>9</v>
      </c>
      <c r="F3">
        <f>QUOTIENT(D3,10)</f>
        <v>1</v>
      </c>
      <c r="I3" t="s">
        <v>34</v>
      </c>
      <c r="J3" t="s">
        <v>35</v>
      </c>
    </row>
    <row r="4" spans="1:11" x14ac:dyDescent="0.3">
      <c r="A4" t="s">
        <v>37</v>
      </c>
      <c r="B4">
        <f>J4</f>
        <v>2048</v>
      </c>
      <c r="C4">
        <f>B4/8</f>
        <v>256</v>
      </c>
      <c r="D4">
        <f>LOG(C4,2)</f>
        <v>8</v>
      </c>
      <c r="E4" t="s">
        <v>45</v>
      </c>
      <c r="H4" t="str">
        <f>A4</f>
        <v>access count</v>
      </c>
      <c r="I4">
        <v>32</v>
      </c>
      <c r="J4" s="2">
        <f>table!B13</f>
        <v>2048</v>
      </c>
      <c r="K4" t="s">
        <v>31</v>
      </c>
    </row>
    <row r="5" spans="1:11" x14ac:dyDescent="0.3">
      <c r="A5" t="s">
        <v>38</v>
      </c>
      <c r="B5">
        <f t="shared" ref="B5:B7" si="0">J5</f>
        <v>2048</v>
      </c>
      <c r="C5">
        <f t="shared" ref="C5:C10" si="1">B5/8</f>
        <v>256</v>
      </c>
      <c r="D5">
        <f t="shared" ref="D5:D10" si="2">LOG(C5,2)</f>
        <v>8</v>
      </c>
      <c r="H5" t="str">
        <f t="shared" ref="H5:H10" si="3">A5</f>
        <v>sampled</v>
      </c>
      <c r="I5">
        <v>1</v>
      </c>
      <c r="J5">
        <f>table!B13</f>
        <v>2048</v>
      </c>
      <c r="K5" t="s">
        <v>22</v>
      </c>
    </row>
    <row r="6" spans="1:11" x14ac:dyDescent="0.3">
      <c r="A6" t="s">
        <v>39</v>
      </c>
      <c r="B6">
        <f t="shared" si="0"/>
        <v>262144</v>
      </c>
      <c r="C6">
        <f t="shared" si="1"/>
        <v>32768</v>
      </c>
      <c r="D6">
        <f t="shared" si="2"/>
        <v>15</v>
      </c>
      <c r="H6" t="str">
        <f t="shared" si="3"/>
        <v>history</v>
      </c>
      <c r="I6">
        <v>64</v>
      </c>
      <c r="J6">
        <f>J7*table!B13</f>
        <v>262144</v>
      </c>
    </row>
    <row r="7" spans="1:11" x14ac:dyDescent="0.3">
      <c r="A7" t="s">
        <v>40</v>
      </c>
      <c r="B7">
        <f>J7*table!B13</f>
        <v>262144</v>
      </c>
      <c r="C7">
        <f t="shared" si="1"/>
        <v>32768</v>
      </c>
      <c r="D7">
        <f t="shared" si="2"/>
        <v>15</v>
      </c>
      <c r="H7" t="str">
        <f t="shared" si="3"/>
        <v>occupancy vect</v>
      </c>
      <c r="I7">
        <v>32</v>
      </c>
      <c r="J7">
        <f>8*table!C9/1</f>
        <v>128</v>
      </c>
    </row>
    <row r="8" spans="1:11" x14ac:dyDescent="0.3">
      <c r="A8" t="s">
        <v>41</v>
      </c>
      <c r="B8">
        <f>I8*J8</f>
        <v>65536</v>
      </c>
      <c r="C8">
        <f t="shared" si="1"/>
        <v>8192</v>
      </c>
      <c r="D8">
        <f t="shared" si="2"/>
        <v>13</v>
      </c>
      <c r="H8" t="str">
        <f t="shared" si="3"/>
        <v>map</v>
      </c>
      <c r="I8">
        <v>8</v>
      </c>
      <c r="J8">
        <v>8192</v>
      </c>
      <c r="K8" t="s">
        <v>44</v>
      </c>
    </row>
    <row r="9" spans="1:11" x14ac:dyDescent="0.3">
      <c r="A9" t="s">
        <v>42</v>
      </c>
      <c r="B9">
        <f t="shared" ref="B9:B10" si="4">I9*J9</f>
        <v>262144</v>
      </c>
      <c r="C9">
        <f t="shared" si="1"/>
        <v>32768</v>
      </c>
      <c r="D9">
        <f t="shared" si="2"/>
        <v>15</v>
      </c>
      <c r="H9" t="str">
        <f t="shared" si="3"/>
        <v>rrip array</v>
      </c>
      <c r="I9">
        <v>8</v>
      </c>
      <c r="J9">
        <f>J10</f>
        <v>32768</v>
      </c>
      <c r="K9" t="s">
        <v>22</v>
      </c>
    </row>
    <row r="10" spans="1:11" x14ac:dyDescent="0.3">
      <c r="A10" t="s">
        <v>43</v>
      </c>
      <c r="B10">
        <f t="shared" si="4"/>
        <v>2097152</v>
      </c>
      <c r="C10">
        <f t="shared" si="1"/>
        <v>262144</v>
      </c>
      <c r="D10">
        <f t="shared" si="2"/>
        <v>18</v>
      </c>
      <c r="H10" t="str">
        <f t="shared" si="3"/>
        <v>array_pcs</v>
      </c>
      <c r="I10">
        <v>64</v>
      </c>
      <c r="J10">
        <f>table!B9*table!B13</f>
        <v>32768</v>
      </c>
      <c r="K10" t="s">
        <v>22</v>
      </c>
    </row>
    <row r="12" spans="1:11" x14ac:dyDescent="0.3">
      <c r="B12" t="s">
        <v>17</v>
      </c>
      <c r="C12" t="s">
        <v>18</v>
      </c>
      <c r="D12" t="s">
        <v>19</v>
      </c>
    </row>
    <row r="13" spans="1:11" x14ac:dyDescent="0.3">
      <c r="A13" t="s">
        <v>15</v>
      </c>
      <c r="B13">
        <f>SUM(B14:B20)</f>
        <v>11616256</v>
      </c>
      <c r="C13">
        <f>B13/8</f>
        <v>1452032</v>
      </c>
      <c r="D13">
        <f>LOG(C13,2)</f>
        <v>20.469641817239516</v>
      </c>
      <c r="E13">
        <f>ROUNDUP(MOD(D13,10), 0)</f>
        <v>1</v>
      </c>
      <c r="F13">
        <f>QUOTIENT(D13,10)</f>
        <v>2</v>
      </c>
      <c r="I13" t="s">
        <v>34</v>
      </c>
      <c r="J13" t="s">
        <v>35</v>
      </c>
    </row>
    <row r="14" spans="1:11" x14ac:dyDescent="0.3">
      <c r="A14" t="s">
        <v>37</v>
      </c>
      <c r="B14">
        <f>J14</f>
        <v>8192</v>
      </c>
      <c r="C14">
        <f>B14/8</f>
        <v>1024</v>
      </c>
      <c r="D14">
        <f>LOG(C14,2)</f>
        <v>10</v>
      </c>
      <c r="E14" t="s">
        <v>46</v>
      </c>
      <c r="H14" t="str">
        <f>A14</f>
        <v>access count</v>
      </c>
      <c r="I14">
        <v>32</v>
      </c>
      <c r="J14" s="2">
        <f>table!C13</f>
        <v>8192</v>
      </c>
      <c r="K14" t="s">
        <v>31</v>
      </c>
    </row>
    <row r="15" spans="1:11" x14ac:dyDescent="0.3">
      <c r="A15" t="s">
        <v>38</v>
      </c>
      <c r="B15">
        <f t="shared" ref="B15:B17" si="5">J15</f>
        <v>8192</v>
      </c>
      <c r="C15">
        <f t="shared" ref="C15:C20" si="6">B15/8</f>
        <v>1024</v>
      </c>
      <c r="D15">
        <f t="shared" ref="D15:D20" si="7">LOG(C15,2)</f>
        <v>10</v>
      </c>
      <c r="H15" t="str">
        <f t="shared" ref="H15:H20" si="8">A15</f>
        <v>sampled</v>
      </c>
      <c r="I15">
        <v>1</v>
      </c>
      <c r="J15">
        <f>table!C13</f>
        <v>8192</v>
      </c>
      <c r="K15" t="s">
        <v>22</v>
      </c>
    </row>
    <row r="16" spans="1:11" x14ac:dyDescent="0.3">
      <c r="A16" t="s">
        <v>39</v>
      </c>
      <c r="B16">
        <f t="shared" si="5"/>
        <v>1048576</v>
      </c>
      <c r="C16">
        <f t="shared" si="6"/>
        <v>131072</v>
      </c>
      <c r="D16">
        <f t="shared" si="7"/>
        <v>17</v>
      </c>
      <c r="H16" t="str">
        <f t="shared" si="8"/>
        <v>history</v>
      </c>
      <c r="I16">
        <v>64</v>
      </c>
      <c r="J16">
        <f>J17*table!C13</f>
        <v>1048576</v>
      </c>
    </row>
    <row r="17" spans="1:11" x14ac:dyDescent="0.3">
      <c r="A17" t="s">
        <v>40</v>
      </c>
      <c r="B17">
        <f>J17*table!C13</f>
        <v>1048576</v>
      </c>
      <c r="C17">
        <f t="shared" si="6"/>
        <v>131072</v>
      </c>
      <c r="D17">
        <f t="shared" si="7"/>
        <v>17</v>
      </c>
      <c r="H17" t="str">
        <f t="shared" si="8"/>
        <v>occupancy vect</v>
      </c>
      <c r="I17">
        <v>32</v>
      </c>
      <c r="J17">
        <f>8*table!C9/1</f>
        <v>128</v>
      </c>
    </row>
    <row r="18" spans="1:11" x14ac:dyDescent="0.3">
      <c r="A18" t="s">
        <v>41</v>
      </c>
      <c r="B18">
        <f>I18*J18</f>
        <v>65536</v>
      </c>
      <c r="C18">
        <f t="shared" si="6"/>
        <v>8192</v>
      </c>
      <c r="D18">
        <f t="shared" si="7"/>
        <v>13</v>
      </c>
      <c r="H18" t="str">
        <f t="shared" si="8"/>
        <v>map</v>
      </c>
      <c r="I18">
        <v>8</v>
      </c>
      <c r="J18">
        <v>8192</v>
      </c>
      <c r="K18" t="s">
        <v>44</v>
      </c>
    </row>
    <row r="19" spans="1:11" x14ac:dyDescent="0.3">
      <c r="A19" t="s">
        <v>42</v>
      </c>
      <c r="B19">
        <f t="shared" ref="B19:B20" si="9">I19*J19</f>
        <v>1048576</v>
      </c>
      <c r="C19">
        <f t="shared" si="6"/>
        <v>131072</v>
      </c>
      <c r="D19">
        <f t="shared" si="7"/>
        <v>17</v>
      </c>
      <c r="H19" t="str">
        <f t="shared" si="8"/>
        <v>rrip array</v>
      </c>
      <c r="I19">
        <v>8</v>
      </c>
      <c r="J19">
        <f>table!C13*table!C9</f>
        <v>131072</v>
      </c>
      <c r="K19" t="s">
        <v>22</v>
      </c>
    </row>
    <row r="20" spans="1:11" x14ac:dyDescent="0.3">
      <c r="A20" t="s">
        <v>43</v>
      </c>
      <c r="B20">
        <f t="shared" si="9"/>
        <v>8388608</v>
      </c>
      <c r="C20">
        <f t="shared" si="6"/>
        <v>1048576</v>
      </c>
      <c r="D20">
        <f t="shared" si="7"/>
        <v>20</v>
      </c>
      <c r="H20" t="str">
        <f t="shared" si="8"/>
        <v>array_pcs</v>
      </c>
      <c r="I20">
        <v>64</v>
      </c>
      <c r="J20">
        <f>table!C13*table!C9</f>
        <v>131072</v>
      </c>
      <c r="K2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980E-DC58-4318-B533-2D0733918FE9}">
  <dimension ref="A1:G13"/>
  <sheetViews>
    <sheetView tabSelected="1" workbookViewId="0">
      <selection activeCell="B8" sqref="B8"/>
    </sheetView>
  </sheetViews>
  <sheetFormatPr defaultRowHeight="14.4" x14ac:dyDescent="0.3"/>
  <cols>
    <col min="1" max="1" width="11.88671875" bestFit="1" customWidth="1"/>
    <col min="2" max="2" width="16.6640625" bestFit="1" customWidth="1"/>
    <col min="3" max="3" width="14.44140625" customWidth="1"/>
  </cols>
  <sheetData>
    <row r="1" spans="1:7" x14ac:dyDescent="0.3">
      <c r="B1" t="s">
        <v>6</v>
      </c>
      <c r="C1" t="s">
        <v>5</v>
      </c>
    </row>
    <row r="2" spans="1:7" x14ac:dyDescent="0.3">
      <c r="A2" t="s">
        <v>0</v>
      </c>
      <c r="B2" t="str" cm="1">
        <f t="array" ref="B2">TEXT(2^LRU!$E$3, "0") &amp; " " &amp; INDEX($G$8:$G$10, LRU!$F$3)</f>
        <v>256 KB</v>
      </c>
      <c r="C2" t="str" cm="1">
        <f t="array" ref="C2">TEXT(2^LRU!$E$10, "0") &amp; " " &amp; INDEX($G$8:$G$10, LRU!F10)</f>
        <v>1 MB</v>
      </c>
    </row>
    <row r="3" spans="1:7" x14ac:dyDescent="0.3">
      <c r="A3" t="s">
        <v>1</v>
      </c>
      <c r="B3" t="str" cm="1">
        <f t="array" ref="B3">TEXT(2^LFU!$E$3, "0") &amp; " " &amp; INDEX($G$8:$G$10, LFU!$F$3)</f>
        <v>512 KB</v>
      </c>
      <c r="C3" t="str" cm="1">
        <f t="array" ref="C3">TEXT(2^LFU!$E$10, "0") &amp; " " &amp; INDEX($G$8:$G$10, LFU!$F$10)</f>
        <v>2 MB</v>
      </c>
    </row>
    <row r="4" spans="1:7" x14ac:dyDescent="0.3">
      <c r="A4" t="s">
        <v>2</v>
      </c>
      <c r="B4" t="str" cm="1">
        <f t="array" ref="B4">TEXT(2^SRRIP!$E$3, "0") &amp; " " &amp; INDEX($G$8:$G$10, LRU!$F$3)</f>
        <v>256 KB</v>
      </c>
      <c r="C4" t="str" cm="1">
        <f t="array" ref="C4">TEXT(2^SRRIP!$E$10, "0") &amp; " " &amp; INDEX($G$8:$G$10, SRRIP!$F$10)</f>
        <v>1 MB</v>
      </c>
    </row>
    <row r="5" spans="1:7" x14ac:dyDescent="0.3">
      <c r="A5" t="s">
        <v>3</v>
      </c>
      <c r="B5" t="str" cm="1">
        <f t="array" ref="B5">TEXT(2^SHiP!$E$3, "0") &amp; " " &amp; INDEX($G$8:$G$10, SHiP!$F$3)</f>
        <v>128 KB</v>
      </c>
      <c r="C5" t="str" cm="1">
        <f t="array" ref="C5">TEXT(2^SHiP!$E$10, "0") &amp; " " &amp; INDEX($G$8:$G$10, SHiP!$F$10)</f>
        <v>512 KB</v>
      </c>
    </row>
    <row r="6" spans="1:7" x14ac:dyDescent="0.3">
      <c r="A6" t="s">
        <v>4</v>
      </c>
      <c r="B6" t="str" cm="1">
        <f t="array" ref="B6">TEXT(2^Hawkeye!$E$3, "0") &amp; " " &amp; INDEX($G$8:$G$10, SHiP!$F$3)</f>
        <v>512 KB</v>
      </c>
      <c r="C6" t="str" cm="1">
        <f t="array" ref="C6">TEXT(2^Hawkeye!$E$13, "0") &amp; " " &amp; INDEX($G$8:$G$10, Hawkeye!$F$13)</f>
        <v>2 MB</v>
      </c>
    </row>
    <row r="8" spans="1:7" x14ac:dyDescent="0.3">
      <c r="A8" t="s">
        <v>7</v>
      </c>
      <c r="B8" t="s">
        <v>10</v>
      </c>
      <c r="C8" t="s">
        <v>5</v>
      </c>
      <c r="F8">
        <v>1</v>
      </c>
      <c r="G8" t="s">
        <v>23</v>
      </c>
    </row>
    <row r="9" spans="1:7" x14ac:dyDescent="0.3">
      <c r="A9" t="s">
        <v>8</v>
      </c>
      <c r="B9">
        <v>16</v>
      </c>
      <c r="C9">
        <v>16</v>
      </c>
      <c r="F9">
        <v>2</v>
      </c>
      <c r="G9" t="s">
        <v>24</v>
      </c>
    </row>
    <row r="10" spans="1:7" x14ac:dyDescent="0.3">
      <c r="A10" t="s">
        <v>9</v>
      </c>
      <c r="B10">
        <f>2*2^20</f>
        <v>2097152</v>
      </c>
      <c r="C10">
        <f>2^3*2^20</f>
        <v>8388608</v>
      </c>
      <c r="F10">
        <v>3</v>
      </c>
      <c r="G10" t="s">
        <v>25</v>
      </c>
    </row>
    <row r="11" spans="1:7" x14ac:dyDescent="0.3">
      <c r="B11" t="s">
        <v>11</v>
      </c>
      <c r="C11" t="s">
        <v>12</v>
      </c>
    </row>
    <row r="12" spans="1:7" x14ac:dyDescent="0.3">
      <c r="A12" t="s">
        <v>13</v>
      </c>
      <c r="B12">
        <v>64</v>
      </c>
      <c r="C12">
        <v>64</v>
      </c>
    </row>
    <row r="13" spans="1:7" x14ac:dyDescent="0.3">
      <c r="A13" t="s">
        <v>14</v>
      </c>
      <c r="B13">
        <f>B10/(B9*B12)</f>
        <v>2048</v>
      </c>
      <c r="C13">
        <f>C10/(C9*C12)</f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LRU</vt:lpstr>
      <vt:lpstr>LFU</vt:lpstr>
      <vt:lpstr>SRRIP</vt:lpstr>
      <vt:lpstr>SHiP</vt:lpstr>
      <vt:lpstr>Hawkeye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Bardwell, Gavin Marion</dc:creator>
  <cp:lastModifiedBy>Bardwell, Gavin Marion</cp:lastModifiedBy>
  <dcterms:created xsi:type="dcterms:W3CDTF">2025-04-29T13:46:11Z</dcterms:created>
  <dcterms:modified xsi:type="dcterms:W3CDTF">2025-04-29T14:37:00Z</dcterms:modified>
</cp:coreProperties>
</file>