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O148" i="2" s="1"/>
  <c r="B149" i="2"/>
  <c r="O149" i="2" s="1"/>
  <c r="C148" i="2"/>
  <c r="D148" i="2"/>
  <c r="I148" i="2" s="1"/>
  <c r="S148" i="2" s="1"/>
  <c r="E148" i="2"/>
  <c r="F148" i="2" s="1"/>
  <c r="H148" i="2"/>
  <c r="C149" i="2"/>
  <c r="D149" i="2"/>
  <c r="E149" i="2"/>
  <c r="H149" i="2"/>
  <c r="I149" i="2"/>
  <c r="S149" i="2" s="1"/>
  <c r="B147" i="2"/>
  <c r="M147" i="2" s="1"/>
  <c r="R147" i="2" s="1"/>
  <c r="W147" i="2" s="1"/>
  <c r="C147" i="2"/>
  <c r="D147" i="2"/>
  <c r="I147" i="2" s="1"/>
  <c r="S147" i="2" s="1"/>
  <c r="E147" i="2"/>
  <c r="F147" i="2" s="1"/>
  <c r="H147" i="2"/>
  <c r="G148" i="2" l="1"/>
  <c r="L148" i="2" s="1"/>
  <c r="V148" i="2" s="1"/>
  <c r="J147" i="2"/>
  <c r="T147" i="2" s="1"/>
  <c r="G147" i="2"/>
  <c r="K147" i="2" s="1"/>
  <c r="U147" i="2" s="1"/>
  <c r="J148" i="2"/>
  <c r="T148" i="2" s="1"/>
  <c r="Y148" i="2" s="1"/>
  <c r="F149" i="2"/>
  <c r="G149" i="2" s="1"/>
  <c r="L149" i="2" s="1"/>
  <c r="V149" i="2" s="1"/>
  <c r="M148" i="2"/>
  <c r="R148" i="2" s="1"/>
  <c r="W148" i="2" s="1"/>
  <c r="Q149" i="2"/>
  <c r="N149" i="2"/>
  <c r="X149" i="2" s="1"/>
  <c r="M149" i="2"/>
  <c r="R149" i="2" s="1"/>
  <c r="W149" i="2" s="1"/>
  <c r="P148" i="2"/>
  <c r="N148" i="2"/>
  <c r="X148" i="2" s="1"/>
  <c r="P149" i="2"/>
  <c r="Q148" i="2"/>
  <c r="Q147" i="2"/>
  <c r="P147" i="2"/>
  <c r="O147" i="2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F51" i="2" s="1"/>
  <c r="E52" i="2"/>
  <c r="F52" i="2" s="1"/>
  <c r="G52" i="2" s="1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L147" i="2" l="1"/>
  <c r="V147" i="2" s="1"/>
  <c r="AA147" i="2" s="1"/>
  <c r="AA148" i="2"/>
  <c r="K148" i="2"/>
  <c r="U148" i="2" s="1"/>
  <c r="Z148" i="2" s="1"/>
  <c r="G7" i="2"/>
  <c r="L7" i="2" s="1"/>
  <c r="V7" i="2" s="1"/>
  <c r="Y147" i="2"/>
  <c r="G25" i="2"/>
  <c r="L25" i="2" s="1"/>
  <c r="V25" i="2" s="1"/>
  <c r="G23" i="2"/>
  <c r="L23" i="2" s="1"/>
  <c r="V23" i="2" s="1"/>
  <c r="AA149" i="2"/>
  <c r="K149" i="2"/>
  <c r="U149" i="2" s="1"/>
  <c r="Z149" i="2" s="1"/>
  <c r="J149" i="2"/>
  <c r="T149" i="2" s="1"/>
  <c r="Y149" i="2" s="1"/>
  <c r="G33" i="2"/>
  <c r="K33" i="2" s="1"/>
  <c r="U33" i="2" s="1"/>
  <c r="G106" i="2"/>
  <c r="L106" i="2" s="1"/>
  <c r="V106" i="2" s="1"/>
  <c r="G137" i="2"/>
  <c r="L137" i="2" s="1"/>
  <c r="V137" i="2" s="1"/>
  <c r="G129" i="2"/>
  <c r="L129" i="2" s="1"/>
  <c r="V129" i="2" s="1"/>
  <c r="G121" i="2"/>
  <c r="L121" i="2" s="1"/>
  <c r="V121" i="2" s="1"/>
  <c r="G89" i="2"/>
  <c r="L89" i="2" s="1"/>
  <c r="V89" i="2" s="1"/>
  <c r="G79" i="2"/>
  <c r="K79" i="2" s="1"/>
  <c r="U79" i="2" s="1"/>
  <c r="G114" i="2"/>
  <c r="L114" i="2" s="1"/>
  <c r="V114" i="2" s="1"/>
  <c r="G66" i="2"/>
  <c r="L66" i="2" s="1"/>
  <c r="V66" i="2" s="1"/>
  <c r="G105" i="2"/>
  <c r="L105" i="2" s="1"/>
  <c r="V105" i="2" s="1"/>
  <c r="G113" i="2"/>
  <c r="L113" i="2" s="1"/>
  <c r="V113" i="2" s="1"/>
  <c r="G73" i="2"/>
  <c r="L73" i="2" s="1"/>
  <c r="V73" i="2" s="1"/>
  <c r="G140" i="2"/>
  <c r="L140" i="2" s="1"/>
  <c r="V140" i="2" s="1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Z147" i="2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X119" i="2" s="1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R104" i="2" s="1"/>
  <c r="W104" i="2" s="1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X111" i="2" s="1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L61" i="2" s="1"/>
  <c r="V61" i="2" s="1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X129" i="2" s="1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R84" i="2" s="1"/>
  <c r="W84" i="2" s="1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R133" i="2" s="1"/>
  <c r="W133" i="2" s="1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R73" i="2" s="1"/>
  <c r="W73" i="2" s="1"/>
  <c r="N73" i="2"/>
  <c r="X73" i="2" s="1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R44" i="2" s="1"/>
  <c r="W44" i="2" s="1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X135" i="2" s="1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X110" i="2" s="1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X4" i="2" s="1"/>
  <c r="R48" i="2"/>
  <c r="W48" i="2" s="1"/>
  <c r="L34" i="2"/>
  <c r="V34" i="2" s="1"/>
  <c r="L63" i="2"/>
  <c r="V63" i="2" s="1"/>
  <c r="L52" i="2"/>
  <c r="V52" i="2" s="1"/>
  <c r="L57" i="2"/>
  <c r="L41" i="2"/>
  <c r="V41" i="2" s="1"/>
  <c r="L17" i="2"/>
  <c r="V17" i="2" s="1"/>
  <c r="L36" i="2"/>
  <c r="V36" i="2" s="1"/>
  <c r="J36" i="2"/>
  <c r="T36" i="2" s="1"/>
  <c r="J20" i="2"/>
  <c r="T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J113" i="2"/>
  <c r="T113" i="2" s="1"/>
  <c r="J81" i="2"/>
  <c r="T81" i="2" s="1"/>
  <c r="J49" i="2"/>
  <c r="T49" i="2" s="1"/>
  <c r="J17" i="2"/>
  <c r="T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38" i="2"/>
  <c r="V138" i="2" s="1"/>
  <c r="L116" i="2"/>
  <c r="V116" i="2" s="1"/>
  <c r="L68" i="2"/>
  <c r="V68" i="2" s="1"/>
  <c r="K68" i="2"/>
  <c r="U68" i="2" s="1"/>
  <c r="K34" i="2"/>
  <c r="U34" i="2" s="1"/>
  <c r="K41" i="2"/>
  <c r="U41" i="2" s="1"/>
  <c r="K25" i="2"/>
  <c r="U25" i="2" s="1"/>
  <c r="K17" i="2"/>
  <c r="U17" i="2" s="1"/>
  <c r="L10" i="2"/>
  <c r="V10" i="2" s="1"/>
  <c r="L39" i="2"/>
  <c r="V39" i="2" s="1"/>
  <c r="L31" i="2"/>
  <c r="V31" i="2" s="1"/>
  <c r="K57" i="2"/>
  <c r="U57" i="2" s="1"/>
  <c r="L60" i="2"/>
  <c r="V60" i="2" s="1"/>
  <c r="K52" i="2"/>
  <c r="U52" i="2" s="1"/>
  <c r="K36" i="2"/>
  <c r="U36" i="2" s="1"/>
  <c r="X72" i="2"/>
  <c r="R142" i="2"/>
  <c r="W142" i="2" s="1"/>
  <c r="R128" i="2"/>
  <c r="W128" i="2" s="1"/>
  <c r="R146" i="2"/>
  <c r="W146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R118" i="2"/>
  <c r="W118" i="2" s="1"/>
  <c r="R110" i="2"/>
  <c r="W110" i="2" s="1"/>
  <c r="R98" i="2"/>
  <c r="W98" i="2" s="1"/>
  <c r="X8" i="2"/>
  <c r="R14" i="2"/>
  <c r="W14" i="2" s="1"/>
  <c r="AB147" i="2" l="1"/>
  <c r="AC147" i="2" s="1"/>
  <c r="Y17" i="2"/>
  <c r="Y20" i="2"/>
  <c r="K3" i="2"/>
  <c r="U3" i="2" s="1"/>
  <c r="AB148" i="2"/>
  <c r="AC148" i="2" s="1"/>
  <c r="L132" i="2"/>
  <c r="V132" i="2" s="1"/>
  <c r="AA132" i="2" s="1"/>
  <c r="Y28" i="2"/>
  <c r="K105" i="2"/>
  <c r="U105" i="2" s="1"/>
  <c r="Z105" i="2" s="1"/>
  <c r="L33" i="2"/>
  <c r="V33" i="2" s="1"/>
  <c r="AB149" i="2"/>
  <c r="AC149" i="2" s="1"/>
  <c r="K140" i="2"/>
  <c r="U140" i="2" s="1"/>
  <c r="L71" i="2"/>
  <c r="V71" i="2" s="1"/>
  <c r="K73" i="2"/>
  <c r="U73" i="2" s="1"/>
  <c r="Z73" i="2" s="1"/>
  <c r="L9" i="2"/>
  <c r="V9" i="2" s="1"/>
  <c r="L87" i="2"/>
  <c r="V87" i="2" s="1"/>
  <c r="AA87" i="2" s="1"/>
  <c r="L79" i="2"/>
  <c r="V79" i="2" s="1"/>
  <c r="AA79" i="2" s="1"/>
  <c r="G99" i="2"/>
  <c r="K99" i="2" s="1"/>
  <c r="U99" i="2" s="1"/>
  <c r="Z99" i="2" s="1"/>
  <c r="K30" i="2"/>
  <c r="U30" i="2" s="1"/>
  <c r="Z30" i="2" s="1"/>
  <c r="L28" i="2"/>
  <c r="V28" i="2" s="1"/>
  <c r="AA28" i="2" s="1"/>
  <c r="K4" i="2"/>
  <c r="U4" i="2" s="1"/>
  <c r="Z4" i="2" s="1"/>
  <c r="X13" i="2"/>
  <c r="Y52" i="2"/>
  <c r="L43" i="2"/>
  <c r="V43" i="2" s="1"/>
  <c r="AA43" i="2" s="1"/>
  <c r="X77" i="2"/>
  <c r="K135" i="2"/>
  <c r="U135" i="2" s="1"/>
  <c r="Z135" i="2" s="1"/>
  <c r="X21" i="2"/>
  <c r="L44" i="2"/>
  <c r="V44" i="2" s="1"/>
  <c r="J50" i="2"/>
  <c r="T50" i="2" s="1"/>
  <c r="Y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AA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Z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AA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Z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Y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Z42" i="2" s="1"/>
  <c r="K114" i="2"/>
  <c r="Y112" i="2"/>
  <c r="K60" i="2"/>
  <c r="K64" i="2"/>
  <c r="U64" i="2" s="1"/>
  <c r="K23" i="2"/>
  <c r="K76" i="2"/>
  <c r="K108" i="2"/>
  <c r="U108" i="2" s="1"/>
  <c r="Z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66" i="2"/>
  <c r="K109" i="2"/>
  <c r="K2" i="2"/>
  <c r="AA7" i="2"/>
  <c r="AA51" i="2"/>
  <c r="Z131" i="2"/>
  <c r="Y127" i="2"/>
  <c r="Y130" i="2"/>
  <c r="Y91" i="2"/>
  <c r="AA67" i="2"/>
  <c r="AA74" i="2"/>
  <c r="AA146" i="2"/>
  <c r="AA71" i="2"/>
  <c r="AA20" i="2"/>
  <c r="AA55" i="2"/>
  <c r="AA119" i="2"/>
  <c r="AA137" i="2"/>
  <c r="AA41" i="2"/>
  <c r="AA23" i="2"/>
  <c r="AA62" i="2"/>
  <c r="AA115" i="2"/>
  <c r="AA70" i="2"/>
  <c r="AA65" i="2"/>
  <c r="AA123" i="2"/>
  <c r="AA105" i="2"/>
  <c r="AA129" i="2"/>
  <c r="AA22" i="2"/>
  <c r="AA63" i="2"/>
  <c r="AA116" i="2"/>
  <c r="AA42" i="2"/>
  <c r="AA143" i="2"/>
  <c r="AA38" i="2"/>
  <c r="AA46" i="2"/>
  <c r="AA30" i="2"/>
  <c r="AA66" i="2"/>
  <c r="AA76" i="2"/>
  <c r="AA75" i="2"/>
  <c r="AA73" i="2"/>
  <c r="AA61" i="2"/>
  <c r="AA111" i="2"/>
  <c r="AA92" i="2"/>
  <c r="Z78" i="2"/>
  <c r="AA36" i="2"/>
  <c r="AA95" i="2"/>
  <c r="Z41" i="2"/>
  <c r="AA130" i="2"/>
  <c r="AA15" i="2"/>
  <c r="AA47" i="2"/>
  <c r="AA84" i="2"/>
  <c r="AA98" i="2"/>
  <c r="AA77" i="2"/>
  <c r="AA37" i="2"/>
  <c r="AA121" i="2"/>
  <c r="AA139" i="2"/>
  <c r="AA60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Y118" i="2"/>
  <c r="Y54" i="2"/>
  <c r="Y135" i="2"/>
  <c r="Y83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43" i="2"/>
  <c r="Y2" i="2"/>
  <c r="Y101" i="2"/>
  <c r="Y121" i="2"/>
  <c r="Y92" i="2"/>
  <c r="Y73" i="2"/>
  <c r="Y10" i="2"/>
  <c r="Y42" i="2"/>
  <c r="Y23" i="2"/>
  <c r="Z28" i="2"/>
  <c r="Y88" i="2"/>
  <c r="AA117" i="2"/>
  <c r="Y111" i="2"/>
  <c r="Y67" i="2"/>
  <c r="Y19" i="2"/>
  <c r="Y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Y77" i="2"/>
  <c r="AA135" i="2"/>
  <c r="Y35" i="2"/>
  <c r="Y96" i="2"/>
  <c r="Y142" i="2"/>
  <c r="AA142" i="2"/>
  <c r="Z43" i="2"/>
  <c r="Y115" i="2"/>
  <c r="Y4" i="2"/>
  <c r="AA103" i="2"/>
  <c r="Y114" i="2"/>
  <c r="Y47" i="2"/>
  <c r="Z138" i="2"/>
  <c r="Y98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K90" i="2" l="1"/>
  <c r="U90" i="2" s="1"/>
  <c r="Z90" i="2" s="1"/>
  <c r="L104" i="2"/>
  <c r="V104" i="2" s="1"/>
  <c r="AA104" i="2" s="1"/>
  <c r="K122" i="2"/>
  <c r="K26" i="2"/>
  <c r="U26" i="2" s="1"/>
  <c r="Z26" i="2" s="1"/>
  <c r="K96" i="2"/>
  <c r="U96" i="2" s="1"/>
  <c r="Z96" i="2" s="1"/>
  <c r="L56" i="2"/>
  <c r="V56" i="2" s="1"/>
  <c r="AA56" i="2" s="1"/>
  <c r="L48" i="2"/>
  <c r="V48" i="2" s="1"/>
  <c r="AA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114" i="2"/>
  <c r="Z114" i="2" s="1"/>
  <c r="U122" i="2"/>
  <c r="Z122" i="2" s="1"/>
  <c r="U61" i="2"/>
  <c r="Z61" i="2" s="1"/>
  <c r="AB61" i="2" s="1"/>
  <c r="AC61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3" i="2" l="1"/>
  <c r="AB56" i="2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C3" i="2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<sst xmlns="http://schemas.openxmlformats.org/spreadsheetml/2006/main" count="677" uniqueCount="322">
  <si>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</si>
  <si>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</si>
  <si>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</si>
  <si>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</si>
  <si>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</si>
  <si>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</si>
  <si>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</si>
  <si>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</si>
  <si>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</si>
  <si>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</si>
  <si>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</si>
  <si>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</si>
  <si>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</si>
  <si>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</si>
  <si>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</si>
  <si>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</si>
  <si>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</si>
  <si>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</si>
  <si>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</si>
  <si>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</si>
  <si>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</si>
  <si>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</si>
  <si>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</si>
  <si>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</si>
  <si>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</si>
  <si>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</si>
  <si>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</si>
  <si>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</si>
  <si>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</si>
  <si>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</si>
  <si>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</si>
  <si>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</si>
  <si>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</si>
  <si>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</si>
  <si>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</si>
  <si>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</si>
  <si>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</si>
  <si>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</si>
  <si>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</si>
  <si>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</si>
  <si>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</si>
  <si>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</si>
  <si>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</si>
  <si>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</si>
  <si>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</si>
  <si>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</si>
  <si>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</si>
  <si>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</si>
  <si>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</si>
  <si>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</si>
  <si>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</si>
  <si>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</si>
  <si>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</si>
  <si>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</si>
  <si>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</si>
  <si>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</si>
  <si>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</si>
  <si>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</si>
  <si>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</si>
  <si>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</si>
  <si>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</si>
  <si>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</si>
  <si>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</si>
  <si>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</si>
  <si>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</si>
  <si>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</si>
  <si>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</si>
  <si>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</si>
  <si>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</si>
  <si>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</si>
  <si>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</si>
  <si>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</si>
  <si>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</si>
  <si>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</si>
  <si>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</si>
  <si>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</si>
  <si>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</si>
  <si>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</si>
  <si>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</si>
  <si>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</si>
  <si>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</si>
  <si>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</si>
  <si>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</si>
  <si>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</si>
  <si>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</si>
  <si>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</si>
  <si>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</si>
  <si>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</si>
  <si>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</si>
  <si>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</si>
  <si>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</si>
  <si>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</si>
  <si>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</si>
  <si>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</si>
  <si>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</si>
  <si>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</si>
  <si>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</si>
  <si>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</si>
  <si>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</si>
  <si>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</si>
  <si>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</si>
  <si>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</si>
  <si>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</si>
  <si>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</si>
  <si>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</si>
  <si>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</si>
  <si>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</si>
  <si>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</si>
  <si>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</si>
  <si>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</si>
  <si>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</si>
  <si>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</si>
  <si>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</si>
  <si>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</si>
  <si>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</si>
  <si>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</si>
  <si>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</si>
  <si>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</si>
  <si>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</si>
  <si>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</si>
  <si>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</si>
  <si>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</si>
  <si>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</si>
  <si>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</si>
  <si>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</si>
  <si>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</si>
  <si>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</si>
  <si>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</si>
  <si>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</si>
  <si>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</si>
  <si>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</si>
  <si>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</si>
  <si>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</si>
  <si>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</si>
  <si>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</si>
  <si>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</si>
  <si>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</si>
  <si>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</si>
  <si>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</si>
  <si>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</si>
  <si>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</si>
  <si>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</si>
  <si>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</si>
  <si>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</si>
  <si>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</si>
  <si>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</si>
  <si>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</si>
  <si>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</si>
  <si>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</si>
  <si>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</si>
  <si>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</si>
  <si>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</si>
  <si>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</si>
  <si>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</si>
  <si>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</si>
  <si>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</si>
  <si>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</si>
  <si>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</si>
  <si>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</si>
  <si>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</si>
  <si>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</si>
  <si>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</si>
  <si>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</si>
  <si>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</si>
  <si>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</si>
  <si>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</si>
  <si>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</si>
  <si>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</si>
  <si>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</si>
  <si>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</si>
  <si>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</si>
  <si>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</si>
  <si>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</si>
  <si>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</si>
  <si>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LDR 3,1,1,26(i)</t>
  </si>
  <si>
    <t>Add 1 to Array Element Address by loading the Array Element Address contents into R3; ARRAY INPUT FOR LOOP START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</si>
  <si>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</si>
  <si>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</si>
  <si>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</si>
  <si>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</si>
  <si>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</si>
  <si>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</si>
  <si>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</si>
  <si>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</si>
  <si>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</si>
  <si>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</si>
  <si>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</si>
  <si>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</si>
  <si>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</si>
  <si>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</si>
  <si>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</si>
  <si>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</si>
  <si>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</si>
  <si>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</si>
  <si>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</si>
  <si>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</si>
  <si>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</si>
  <si>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</si>
  <si>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</si>
  <si>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</si>
  <si>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</si>
  <si>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</si>
  <si>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</si>
  <si>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</si>
  <si>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</si>
  <si>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</si>
  <si>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</si>
  <si>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</si>
  <si>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</si>
  <si>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</si>
  <si>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</si>
  <si>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</si>
  <si>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</si>
  <si>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</si>
  <si>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</si>
  <si>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</si>
  <si>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</si>
  <si>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</si>
  <si>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</si>
  <si>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</si>
  <si>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</si>
  <si>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</si>
  <si>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</si>
  <si>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</si>
  <si>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</si>
  <si>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</si>
  <si>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</si>
  <si>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</si>
  <si>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</si>
  <si>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</si>
  <si>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</si>
  <si>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</si>
  <si>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</si>
  <si>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</si>
  <si>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Address 29 should still have z stored in it; PRINT CLOSEST MATCH START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</si>
  <si>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</si>
  <si>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</si>
  <si>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</si>
  <si>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</si>
  <si>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</si>
  <si>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</si>
  <si>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Move R1 contents to R0 (via Transfer Address) to prep for next MLT</t>
  </si>
  <si>
    <t>Result should be 0 in R0, 1000 in R1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</si>
  <si>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</si>
  <si>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</si>
  <si>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</si>
  <si>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</si>
  <si>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</si>
  <si>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</si>
  <si>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</si>
  <si>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</si>
  <si>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</si>
  <si>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</si>
  <si>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</si>
  <si>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</si>
  <si>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</si>
  <si>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</si>
  <si>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</si>
  <si>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</si>
  <si>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</si>
  <si>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</si>
  <si>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</si>
  <si>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</si>
  <si>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</si>
  <si>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</si>
  <si>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</si>
  <si>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</si>
  <si>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</si>
  <si>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</si>
  <si>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</si>
  <si>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</si>
  <si>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</si>
  <si>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</si>
  <si>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</si>
  <si>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</si>
  <si>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</si>
  <si>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</si>
  <si>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</si>
  <si>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</si>
  <si>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</si>
  <si>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</si>
  <si>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</si>
  <si>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</si>
  <si>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</si>
  <si>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</si>
  <si>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</si>
  <si>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</si>
  <si>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</si>
  <si>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</si>
  <si>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</si>
  <si>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</si>
  <si>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</si>
  <si>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</si>
  <si>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</si>
  <si>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</si>
  <si>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</si>
  <si>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</si>
  <si>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</si>
  <si>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</si>
  <si>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</si>
  <si>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</si>
  <si>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</si>
  <si>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</si>
  <si>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</si>
  <si>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</si>
  <si>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</si>
  <si>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2,3,0,26(g1p)</t>
  </si>
  <si>
    <t>Memory address d=189 (decimal) stores the minimum difference between the number to try to match and the closest array value AKA Min Diff Address (defaults to 16 ones)</t>
  </si>
  <si>
    <t>SIR 3,0</t>
  </si>
  <si>
    <t>x changed from what I thought, but leaving an instruction here so addresses won't be off</t>
  </si>
  <si>
    <t>LDA 3,1,0,29(a)</t>
  </si>
  <si>
    <t>Array starts at address a=190 (but loop increments first so store 189 initially)</t>
  </si>
  <si>
    <t>JMA 3,0,18(cd)</t>
  </si>
  <si>
    <t>JMA 3,0,23(ne)</t>
  </si>
  <si>
    <t>JCC 1,3,0,21(ncmf)</t>
  </si>
  <si>
    <t>z = z + 46 = 148 (decimal) so can reach even later addresses</t>
  </si>
  <si>
    <t>AIR 3,16</t>
  </si>
  <si>
    <t>LDR 3,0,0,29</t>
  </si>
  <si>
    <t>STR 1,1,0,26(i)</t>
  </si>
  <si>
    <t>STR 1,1,0,29(d)</t>
  </si>
  <si>
    <t>LDR 0,1,0,29(d)</t>
  </si>
  <si>
    <t>JZ 2,3,0,25(p10p)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</si>
</sst>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19" workbookViewId="0">
      <selection sqref="A1:A148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273</v>
      </c>
    </row>
    <row r="8" spans="1:6" x14ac:dyDescent="0.3">
      <c r="A8" t="s">
        <v>274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273</v>
      </c>
      <c r="F11" t="s">
        <v>291</v>
      </c>
    </row>
    <row r="12" spans="1:6" x14ac:dyDescent="0.3">
      <c r="A12" t="s">
        <v>292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7" x14ac:dyDescent="0.3">
      <c r="A17" t="s">
        <v>275</v>
      </c>
      <c r="D17" t="s">
        <v>152</v>
      </c>
    </row>
    <row r="18" spans="1:7" x14ac:dyDescent="0.3">
      <c r="A18" t="s">
        <v>140</v>
      </c>
    </row>
    <row r="19" spans="1:7" x14ac:dyDescent="0.3">
      <c r="A19" t="s">
        <v>275</v>
      </c>
      <c r="D19" t="s">
        <v>153</v>
      </c>
    </row>
    <row r="20" spans="1:7" x14ac:dyDescent="0.3">
      <c r="A20" t="s">
        <v>154</v>
      </c>
    </row>
    <row r="21" spans="1:7" x14ac:dyDescent="0.3">
      <c r="A21" t="s">
        <v>276</v>
      </c>
      <c r="F21" t="s">
        <v>155</v>
      </c>
    </row>
    <row r="22" spans="1:7" x14ac:dyDescent="0.3">
      <c r="A22" t="s">
        <v>156</v>
      </c>
      <c r="E22" t="s">
        <v>157</v>
      </c>
    </row>
    <row r="23" spans="1:7" x14ac:dyDescent="0.3">
      <c r="A23" t="s">
        <v>173</v>
      </c>
      <c r="E23" t="s">
        <v>307</v>
      </c>
    </row>
    <row r="24" spans="1:7" x14ac:dyDescent="0.3">
      <c r="A24" t="s">
        <v>272</v>
      </c>
      <c r="C24" t="s">
        <v>280</v>
      </c>
    </row>
    <row r="25" spans="1:7" x14ac:dyDescent="0.3">
      <c r="A25" t="s">
        <v>140</v>
      </c>
      <c r="F25" t="s">
        <v>158</v>
      </c>
    </row>
    <row r="26" spans="1:7" x14ac:dyDescent="0.3">
      <c r="A26" t="s">
        <v>277</v>
      </c>
    </row>
    <row r="27" spans="1:7" x14ac:dyDescent="0.3">
      <c r="A27" t="s">
        <v>140</v>
      </c>
    </row>
    <row r="28" spans="1:7" x14ac:dyDescent="0.3">
      <c r="A28" t="s">
        <v>278</v>
      </c>
    </row>
    <row r="29" spans="1:7" x14ac:dyDescent="0.3">
      <c r="A29" t="s">
        <v>154</v>
      </c>
      <c r="F29" t="s">
        <v>159</v>
      </c>
    </row>
    <row r="30" spans="1:7" x14ac:dyDescent="0.3">
      <c r="A30" t="s">
        <v>160</v>
      </c>
      <c r="E30" t="s">
        <v>161</v>
      </c>
    </row>
    <row r="31" spans="1:7" x14ac:dyDescent="0.3">
      <c r="A31" t="s">
        <v>310</v>
      </c>
      <c r="E31" t="s">
        <v>311</v>
      </c>
    </row>
    <row r="32" spans="1:7" x14ac:dyDescent="0.3">
      <c r="A32" t="s">
        <v>308</v>
      </c>
      <c r="G32" t="s">
        <v>309</v>
      </c>
    </row>
    <row r="33" spans="1:7" x14ac:dyDescent="0.3">
      <c r="A33" t="s">
        <v>163</v>
      </c>
      <c r="E33" t="s">
        <v>164</v>
      </c>
    </row>
    <row r="34" spans="1:7" x14ac:dyDescent="0.3">
      <c r="A34" t="s">
        <v>165</v>
      </c>
      <c r="E34" t="s">
        <v>166</v>
      </c>
    </row>
    <row r="35" spans="1:7" x14ac:dyDescent="0.3">
      <c r="A35" t="s">
        <v>167</v>
      </c>
      <c r="E35" t="s">
        <v>168</v>
      </c>
    </row>
    <row r="36" spans="1:7" x14ac:dyDescent="0.3">
      <c r="A36" t="s">
        <v>3</v>
      </c>
      <c r="E36" t="s">
        <v>169</v>
      </c>
    </row>
    <row r="37" spans="1:7" x14ac:dyDescent="0.3">
      <c r="A37" t="s">
        <v>4</v>
      </c>
      <c r="F37" t="s">
        <v>170</v>
      </c>
    </row>
    <row r="38" spans="1:7" x14ac:dyDescent="0.3">
      <c r="A38" t="s">
        <v>5</v>
      </c>
    </row>
    <row r="39" spans="1:7" x14ac:dyDescent="0.3">
      <c r="A39" t="s">
        <v>171</v>
      </c>
      <c r="E39" t="s">
        <v>172</v>
      </c>
    </row>
    <row r="40" spans="1:7" x14ac:dyDescent="0.3">
      <c r="A40" t="s">
        <v>215</v>
      </c>
      <c r="E40" t="s">
        <v>175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163</v>
      </c>
      <c r="E42" t="s">
        <v>176</v>
      </c>
    </row>
    <row r="43" spans="1:7" x14ac:dyDescent="0.3">
      <c r="A43" t="s">
        <v>177</v>
      </c>
      <c r="G43" t="s">
        <v>178</v>
      </c>
    </row>
    <row r="44" spans="1:7" x14ac:dyDescent="0.3">
      <c r="A44" t="s">
        <v>179</v>
      </c>
      <c r="E44" t="s">
        <v>180</v>
      </c>
    </row>
    <row r="45" spans="1:7" x14ac:dyDescent="0.3">
      <c r="A45" t="s">
        <v>285</v>
      </c>
      <c r="D45" t="s">
        <v>286</v>
      </c>
    </row>
    <row r="46" spans="1:7" x14ac:dyDescent="0.3">
      <c r="A46" t="s">
        <v>281</v>
      </c>
      <c r="D46" t="s">
        <v>282</v>
      </c>
    </row>
    <row r="47" spans="1:7" x14ac:dyDescent="0.3">
      <c r="A47" t="s">
        <v>167</v>
      </c>
      <c r="E47" t="s">
        <v>287</v>
      </c>
    </row>
    <row r="48" spans="1:7" x14ac:dyDescent="0.3">
      <c r="A48" t="s">
        <v>181</v>
      </c>
      <c r="G48" t="s">
        <v>182</v>
      </c>
    </row>
    <row r="49" spans="1:7" x14ac:dyDescent="0.3">
      <c r="A49" t="s">
        <v>183</v>
      </c>
      <c r="E49" t="s">
        <v>184</v>
      </c>
    </row>
    <row r="50" spans="1:7" x14ac:dyDescent="0.3">
      <c r="A50" t="s">
        <v>185</v>
      </c>
    </row>
    <row r="51" spans="1:7" x14ac:dyDescent="0.3">
      <c r="A51" t="s">
        <v>186</v>
      </c>
      <c r="E51" t="s">
        <v>187</v>
      </c>
    </row>
    <row r="52" spans="1:7" x14ac:dyDescent="0.3">
      <c r="A52" t="s">
        <v>188</v>
      </c>
      <c r="E52" t="s">
        <v>189</v>
      </c>
    </row>
    <row r="53" spans="1:7" x14ac:dyDescent="0.3">
      <c r="A53" t="s">
        <v>190</v>
      </c>
    </row>
    <row r="54" spans="1:7" x14ac:dyDescent="0.3">
      <c r="A54" t="s">
        <v>191</v>
      </c>
      <c r="G54" t="s">
        <v>192</v>
      </c>
    </row>
    <row r="55" spans="1:7" x14ac:dyDescent="0.3">
      <c r="A55" t="s">
        <v>193</v>
      </c>
      <c r="D55" t="s">
        <v>194</v>
      </c>
    </row>
    <row r="56" spans="1:7" x14ac:dyDescent="0.3">
      <c r="A56" t="s">
        <v>195</v>
      </c>
      <c r="E56" t="s">
        <v>196</v>
      </c>
    </row>
    <row r="57" spans="1:7" x14ac:dyDescent="0.3">
      <c r="A57" t="s">
        <v>197</v>
      </c>
      <c r="E57" t="s">
        <v>283</v>
      </c>
    </row>
    <row r="58" spans="1:7" x14ac:dyDescent="0.3">
      <c r="A58" t="s">
        <v>191</v>
      </c>
    </row>
    <row r="59" spans="1:7" x14ac:dyDescent="0.3">
      <c r="A59" t="s">
        <v>4</v>
      </c>
      <c r="F59" t="s">
        <v>198</v>
      </c>
    </row>
    <row r="60" spans="1:7" x14ac:dyDescent="0.3">
      <c r="A60" t="s">
        <v>199</v>
      </c>
      <c r="D60" t="s">
        <v>200</v>
      </c>
    </row>
    <row r="61" spans="1:7" x14ac:dyDescent="0.3">
      <c r="A61" t="s">
        <v>177</v>
      </c>
      <c r="G61" t="s">
        <v>201</v>
      </c>
    </row>
    <row r="62" spans="1:7" x14ac:dyDescent="0.3">
      <c r="A62" t="s">
        <v>179</v>
      </c>
      <c r="E62" t="s">
        <v>202</v>
      </c>
    </row>
    <row r="63" spans="1:7" x14ac:dyDescent="0.3">
      <c r="A63" t="s">
        <v>293</v>
      </c>
      <c r="D63" t="s">
        <v>288</v>
      </c>
    </row>
    <row r="64" spans="1:7" x14ac:dyDescent="0.3">
      <c r="A64" t="s">
        <v>294</v>
      </c>
      <c r="E64" t="s">
        <v>289</v>
      </c>
    </row>
    <row r="65" spans="1:7" x14ac:dyDescent="0.3">
      <c r="A65" t="s">
        <v>181</v>
      </c>
      <c r="G65" t="s">
        <v>290</v>
      </c>
    </row>
    <row r="66" spans="1:7" x14ac:dyDescent="0.3">
      <c r="A66" t="s">
        <v>183</v>
      </c>
      <c r="E66" t="s">
        <v>203</v>
      </c>
    </row>
    <row r="67" spans="1:7" x14ac:dyDescent="0.3">
      <c r="A67" t="s">
        <v>185</v>
      </c>
    </row>
    <row r="68" spans="1:7" x14ac:dyDescent="0.3">
      <c r="A68" t="s">
        <v>188</v>
      </c>
      <c r="E68" t="s">
        <v>204</v>
      </c>
    </row>
    <row r="69" spans="1:7" x14ac:dyDescent="0.3">
      <c r="A69" t="s">
        <v>190</v>
      </c>
    </row>
    <row r="70" spans="1:7" x14ac:dyDescent="0.3">
      <c r="A70" t="s">
        <v>191</v>
      </c>
      <c r="G70" t="s">
        <v>192</v>
      </c>
    </row>
    <row r="71" spans="1:7" x14ac:dyDescent="0.3">
      <c r="A71" t="s">
        <v>284</v>
      </c>
      <c r="E71" t="s">
        <v>205</v>
      </c>
    </row>
    <row r="72" spans="1:7" x14ac:dyDescent="0.3">
      <c r="A72" t="s">
        <v>295</v>
      </c>
      <c r="G72" t="s">
        <v>296</v>
      </c>
    </row>
    <row r="73" spans="1:7" x14ac:dyDescent="0.3">
      <c r="A73" t="s">
        <v>206</v>
      </c>
      <c r="E73" t="s">
        <v>207</v>
      </c>
    </row>
    <row r="74" spans="1:7" x14ac:dyDescent="0.3">
      <c r="A74" t="s">
        <v>197</v>
      </c>
      <c r="E74" t="s">
        <v>208</v>
      </c>
    </row>
    <row r="75" spans="1:7" x14ac:dyDescent="0.3">
      <c r="A75" t="s">
        <v>191</v>
      </c>
    </row>
    <row r="76" spans="1:7" x14ac:dyDescent="0.3">
      <c r="A76" t="s">
        <v>165</v>
      </c>
      <c r="E76" t="s">
        <v>209</v>
      </c>
    </row>
    <row r="77" spans="1:7" x14ac:dyDescent="0.3">
      <c r="A77" t="s">
        <v>162</v>
      </c>
      <c r="E77" t="s">
        <v>210</v>
      </c>
    </row>
    <row r="78" spans="1:7" x14ac:dyDescent="0.3">
      <c r="A78" t="s">
        <v>279</v>
      </c>
    </row>
    <row r="79" spans="1:7" x14ac:dyDescent="0.3">
      <c r="A79" t="s">
        <v>163</v>
      </c>
    </row>
    <row r="80" spans="1:7" x14ac:dyDescent="0.3">
      <c r="A80" t="s">
        <v>211</v>
      </c>
      <c r="E80" t="s">
        <v>212</v>
      </c>
    </row>
    <row r="81" spans="1:7" x14ac:dyDescent="0.3">
      <c r="A81" t="s">
        <v>213</v>
      </c>
      <c r="E81" t="s">
        <v>214</v>
      </c>
    </row>
    <row r="82" spans="1:7" x14ac:dyDescent="0.3">
      <c r="A82" t="s">
        <v>215</v>
      </c>
      <c r="E82" t="s">
        <v>216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163</v>
      </c>
      <c r="E84" t="s">
        <v>176</v>
      </c>
    </row>
    <row r="85" spans="1:7" x14ac:dyDescent="0.3">
      <c r="A85" t="s">
        <v>217</v>
      </c>
      <c r="E85" t="s">
        <v>218</v>
      </c>
    </row>
    <row r="86" spans="1:7" x14ac:dyDescent="0.3">
      <c r="A86" t="s">
        <v>219</v>
      </c>
      <c r="E86" t="s">
        <v>220</v>
      </c>
    </row>
    <row r="87" spans="1:7" x14ac:dyDescent="0.3">
      <c r="A87" t="s">
        <v>297</v>
      </c>
      <c r="D87" t="s">
        <v>221</v>
      </c>
    </row>
    <row r="88" spans="1:7" x14ac:dyDescent="0.3">
      <c r="A88" t="s">
        <v>312</v>
      </c>
      <c r="E88" t="s">
        <v>222</v>
      </c>
    </row>
    <row r="89" spans="1:7" x14ac:dyDescent="0.3">
      <c r="A89" t="s">
        <v>174</v>
      </c>
      <c r="E89" t="s">
        <v>223</v>
      </c>
    </row>
    <row r="90" spans="1:7" x14ac:dyDescent="0.3">
      <c r="A90" t="s">
        <v>224</v>
      </c>
      <c r="E90" t="s">
        <v>225</v>
      </c>
    </row>
    <row r="91" spans="1:7" x14ac:dyDescent="0.3">
      <c r="A91" t="s">
        <v>226</v>
      </c>
      <c r="E91" t="s">
        <v>227</v>
      </c>
    </row>
    <row r="92" spans="1:7" x14ac:dyDescent="0.3">
      <c r="A92" t="s">
        <v>314</v>
      </c>
      <c r="D92" t="s">
        <v>228</v>
      </c>
    </row>
    <row r="93" spans="1:7" x14ac:dyDescent="0.3">
      <c r="A93" t="s">
        <v>313</v>
      </c>
      <c r="E93" t="s">
        <v>229</v>
      </c>
    </row>
    <row r="94" spans="1:7" x14ac:dyDescent="0.3">
      <c r="A94" t="s">
        <v>173</v>
      </c>
      <c r="E94" t="s">
        <v>230</v>
      </c>
    </row>
    <row r="95" spans="1:7" x14ac:dyDescent="0.3">
      <c r="A95" t="s">
        <v>231</v>
      </c>
      <c r="E95" t="s">
        <v>232</v>
      </c>
    </row>
    <row r="96" spans="1:7" x14ac:dyDescent="0.3">
      <c r="A96" t="s">
        <v>298</v>
      </c>
      <c r="D96" t="s">
        <v>233</v>
      </c>
    </row>
    <row r="97" spans="1:7" x14ac:dyDescent="0.3">
      <c r="A97" t="s">
        <v>317</v>
      </c>
      <c r="E97" t="s">
        <v>234</v>
      </c>
    </row>
    <row r="98" spans="1:7" x14ac:dyDescent="0.3">
      <c r="A98" t="s">
        <v>273</v>
      </c>
      <c r="F98" t="s">
        <v>315</v>
      </c>
    </row>
    <row r="99" spans="1:7" x14ac:dyDescent="0.3">
      <c r="A99" t="s">
        <v>316</v>
      </c>
    </row>
    <row r="100" spans="1:7" x14ac:dyDescent="0.3">
      <c r="A100" t="s">
        <v>144</v>
      </c>
      <c r="E100" t="s">
        <v>235</v>
      </c>
    </row>
    <row r="101" spans="1:7" x14ac:dyDescent="0.3">
      <c r="A101" t="s">
        <v>8</v>
      </c>
    </row>
    <row r="102" spans="1:7" x14ac:dyDescent="0.3">
      <c r="A102" t="s">
        <v>236</v>
      </c>
      <c r="E102" t="s">
        <v>237</v>
      </c>
    </row>
    <row r="103" spans="1:7" x14ac:dyDescent="0.3">
      <c r="A103" t="s">
        <v>3</v>
      </c>
      <c r="E103" t="s">
        <v>238</v>
      </c>
    </row>
    <row r="104" spans="1:7" x14ac:dyDescent="0.3">
      <c r="A104" t="s">
        <v>9</v>
      </c>
      <c r="E104" t="s">
        <v>239</v>
      </c>
    </row>
    <row r="105" spans="1:7" x14ac:dyDescent="0.3">
      <c r="A105" t="s">
        <v>181</v>
      </c>
      <c r="G105" t="s">
        <v>240</v>
      </c>
    </row>
    <row r="106" spans="1:7" x14ac:dyDescent="0.3">
      <c r="A106" t="s">
        <v>318</v>
      </c>
      <c r="E106" t="s">
        <v>299</v>
      </c>
    </row>
    <row r="107" spans="1:7" x14ac:dyDescent="0.3">
      <c r="A107" t="s">
        <v>183</v>
      </c>
      <c r="E107" t="s">
        <v>241</v>
      </c>
    </row>
    <row r="108" spans="1:7" x14ac:dyDescent="0.3">
      <c r="A108" t="s">
        <v>185</v>
      </c>
    </row>
    <row r="109" spans="1:7" x14ac:dyDescent="0.3">
      <c r="A109" t="s">
        <v>181</v>
      </c>
      <c r="G109" t="s">
        <v>242</v>
      </c>
    </row>
    <row r="110" spans="1:7" x14ac:dyDescent="0.3">
      <c r="A110" t="s">
        <v>319</v>
      </c>
      <c r="E110" t="s">
        <v>300</v>
      </c>
    </row>
    <row r="111" spans="1:7" x14ac:dyDescent="0.3">
      <c r="A111" t="s">
        <v>183</v>
      </c>
      <c r="E111" t="s">
        <v>241</v>
      </c>
    </row>
    <row r="112" spans="1:7" x14ac:dyDescent="0.3">
      <c r="A112" t="s">
        <v>185</v>
      </c>
    </row>
    <row r="113" spans="1:7" x14ac:dyDescent="0.3">
      <c r="A113" t="s">
        <v>181</v>
      </c>
      <c r="G113" t="s">
        <v>243</v>
      </c>
    </row>
    <row r="114" spans="1:7" x14ac:dyDescent="0.3">
      <c r="A114" t="s">
        <v>183</v>
      </c>
      <c r="E114" t="s">
        <v>241</v>
      </c>
    </row>
    <row r="115" spans="1:7" x14ac:dyDescent="0.3">
      <c r="A115" t="s">
        <v>185</v>
      </c>
    </row>
    <row r="116" spans="1:7" x14ac:dyDescent="0.3">
      <c r="A116" t="s">
        <v>10</v>
      </c>
      <c r="F116" t="s">
        <v>244</v>
      </c>
    </row>
    <row r="117" spans="1:7" x14ac:dyDescent="0.3">
      <c r="A117" t="s">
        <v>245</v>
      </c>
      <c r="E117" t="s">
        <v>246</v>
      </c>
    </row>
    <row r="118" spans="1:7" x14ac:dyDescent="0.3">
      <c r="A118" t="s">
        <v>11</v>
      </c>
      <c r="G118" t="s">
        <v>247</v>
      </c>
    </row>
    <row r="119" spans="1:7" x14ac:dyDescent="0.3">
      <c r="A119" t="s">
        <v>301</v>
      </c>
      <c r="D119" t="s">
        <v>248</v>
      </c>
    </row>
    <row r="120" spans="1:7" x14ac:dyDescent="0.3">
      <c r="A120" t="s">
        <v>249</v>
      </c>
      <c r="G120" t="s">
        <v>250</v>
      </c>
    </row>
    <row r="121" spans="1:7" x14ac:dyDescent="0.3">
      <c r="A121" t="s">
        <v>12</v>
      </c>
      <c r="F121" t="s">
        <v>251</v>
      </c>
    </row>
    <row r="122" spans="1:7" x14ac:dyDescent="0.3">
      <c r="A122" t="s">
        <v>320</v>
      </c>
      <c r="E122" t="s">
        <v>252</v>
      </c>
    </row>
    <row r="123" spans="1:7" x14ac:dyDescent="0.3">
      <c r="A123" t="s">
        <v>188</v>
      </c>
      <c r="E123" t="s">
        <v>253</v>
      </c>
    </row>
    <row r="124" spans="1:7" x14ac:dyDescent="0.3">
      <c r="A124" t="s">
        <v>254</v>
      </c>
    </row>
    <row r="125" spans="1:7" x14ac:dyDescent="0.3">
      <c r="A125" t="s">
        <v>11</v>
      </c>
      <c r="G125" t="s">
        <v>255</v>
      </c>
    </row>
    <row r="126" spans="1:7" x14ac:dyDescent="0.3">
      <c r="A126" t="s">
        <v>302</v>
      </c>
      <c r="D126" t="s">
        <v>256</v>
      </c>
    </row>
    <row r="127" spans="1:7" x14ac:dyDescent="0.3">
      <c r="A127" t="s">
        <v>303</v>
      </c>
      <c r="D127" t="s">
        <v>257</v>
      </c>
    </row>
    <row r="128" spans="1:7" x14ac:dyDescent="0.3">
      <c r="A128" t="s">
        <v>249</v>
      </c>
      <c r="G128" t="s">
        <v>258</v>
      </c>
    </row>
    <row r="129" spans="1:7" x14ac:dyDescent="0.3">
      <c r="A129" t="s">
        <v>12</v>
      </c>
      <c r="F129" t="s">
        <v>251</v>
      </c>
    </row>
    <row r="130" spans="1:7" x14ac:dyDescent="0.3">
      <c r="A130" t="s">
        <v>259</v>
      </c>
      <c r="E130" t="s">
        <v>260</v>
      </c>
    </row>
    <row r="131" spans="1:7" x14ac:dyDescent="0.3">
      <c r="A131" t="s">
        <v>188</v>
      </c>
      <c r="E131" t="s">
        <v>253</v>
      </c>
    </row>
    <row r="132" spans="1:7" x14ac:dyDescent="0.3">
      <c r="A132" t="s">
        <v>254</v>
      </c>
    </row>
    <row r="133" spans="1:7" x14ac:dyDescent="0.3">
      <c r="A133" t="s">
        <v>11</v>
      </c>
      <c r="G133" t="s">
        <v>261</v>
      </c>
    </row>
    <row r="134" spans="1:7" x14ac:dyDescent="0.3">
      <c r="A134" t="s">
        <v>304</v>
      </c>
      <c r="D134" t="s">
        <v>262</v>
      </c>
    </row>
    <row r="135" spans="1:7" x14ac:dyDescent="0.3">
      <c r="A135" t="s">
        <v>305</v>
      </c>
      <c r="D135" t="s">
        <v>263</v>
      </c>
    </row>
    <row r="136" spans="1:7" x14ac:dyDescent="0.3">
      <c r="A136" t="s">
        <v>249</v>
      </c>
      <c r="G136" t="s">
        <v>264</v>
      </c>
    </row>
    <row r="137" spans="1:7" x14ac:dyDescent="0.3">
      <c r="A137" t="s">
        <v>12</v>
      </c>
      <c r="F137" t="s">
        <v>251</v>
      </c>
    </row>
    <row r="138" spans="1:7" x14ac:dyDescent="0.3">
      <c r="A138" t="s">
        <v>3</v>
      </c>
      <c r="E138" t="s">
        <v>265</v>
      </c>
    </row>
    <row r="139" spans="1:7" x14ac:dyDescent="0.3">
      <c r="A139" t="s">
        <v>188</v>
      </c>
      <c r="E139" t="s">
        <v>253</v>
      </c>
    </row>
    <row r="140" spans="1:7" x14ac:dyDescent="0.3">
      <c r="A140" t="s">
        <v>254</v>
      </c>
    </row>
    <row r="141" spans="1:7" x14ac:dyDescent="0.3">
      <c r="A141" t="s">
        <v>11</v>
      </c>
      <c r="G141" t="s">
        <v>266</v>
      </c>
    </row>
    <row r="142" spans="1:7" x14ac:dyDescent="0.3">
      <c r="A142" t="s">
        <v>321</v>
      </c>
      <c r="D142" t="s">
        <v>267</v>
      </c>
    </row>
    <row r="143" spans="1:7" x14ac:dyDescent="0.3">
      <c r="A143" t="s">
        <v>306</v>
      </c>
      <c r="D143" t="s">
        <v>268</v>
      </c>
    </row>
    <row r="144" spans="1:7" x14ac:dyDescent="0.3">
      <c r="A144" t="s">
        <v>249</v>
      </c>
      <c r="G144" t="s">
        <v>269</v>
      </c>
    </row>
    <row r="145" spans="1:8" x14ac:dyDescent="0.3">
      <c r="A145" t="s">
        <v>191</v>
      </c>
      <c r="G145" t="s">
        <v>270</v>
      </c>
    </row>
    <row r="146" spans="1:8" x14ac:dyDescent="0.3">
      <c r="A146" t="s">
        <v>197</v>
      </c>
      <c r="E146" t="s">
        <v>208</v>
      </c>
    </row>
    <row r="147" spans="1:8" x14ac:dyDescent="0.3">
      <c r="A147" t="s">
        <v>191</v>
      </c>
    </row>
    <row r="148" spans="1:8" x14ac:dyDescent="0.3">
      <c r="A148" t="s">
        <v>13</v>
      </c>
      <c r="H148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ref="AB4:AB66" si="29">W4&amp;X4&amp;Y4&amp;Z4&amp;AA4</f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273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274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273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292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275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275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276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173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3</v>
      </c>
      <c r="J24" s="9" t="str">
        <f t="shared" si="16"/>
        <v>1</v>
      </c>
      <c r="K24" s="9" t="str">
        <f t="shared" si="17"/>
        <v>0</v>
      </c>
      <c r="L24" s="9" t="str">
        <f t="shared" si="18"/>
        <v>29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25" t="str">
        <f t="shared" si="20"/>
        <v>11</v>
      </c>
      <c r="T24" s="25" t="str">
        <f t="shared" si="21"/>
        <v>1</v>
      </c>
      <c r="U24" s="25" t="str">
        <f t="shared" si="22"/>
        <v>0</v>
      </c>
      <c r="V24" s="25" t="str">
        <f t="shared" si="23"/>
        <v>11101</v>
      </c>
      <c r="W24" s="15" t="str">
        <f t="shared" si="24"/>
        <v>000010</v>
      </c>
      <c r="X24" s="10" t="str">
        <f t="shared" si="25"/>
        <v>11</v>
      </c>
      <c r="Y24" s="10" t="str">
        <f t="shared" si="26"/>
        <v>01</v>
      </c>
      <c r="Z24" s="10" t="str">
        <f t="shared" si="27"/>
        <v>0</v>
      </c>
      <c r="AA24" s="10" t="str">
        <f t="shared" si="28"/>
        <v>11101</v>
      </c>
      <c r="AB24" s="11" t="str">
        <f t="shared" si="29"/>
        <v>0000101101011101</v>
      </c>
      <c r="AC24" s="10">
        <f t="shared" si="7"/>
        <v>16</v>
      </c>
    </row>
    <row r="25" spans="1:29" x14ac:dyDescent="0.3">
      <c r="A25" s="12" t="s">
        <v>272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23</v>
      </c>
      <c r="I25" s="9" t="str">
        <f t="shared" si="15"/>
        <v>3</v>
      </c>
      <c r="J25" s="9" t="str">
        <f t="shared" si="16"/>
        <v>0</v>
      </c>
      <c r="K25" s="9" t="str">
        <f t="shared" si="17"/>
        <v>0</v>
      </c>
      <c r="L25" s="9" t="str">
        <f t="shared" si="18"/>
        <v>binary 10101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25" t="str">
        <f t="shared" si="20"/>
        <v>11</v>
      </c>
      <c r="T25" s="25" t="str">
        <f t="shared" si="21"/>
        <v>0</v>
      </c>
      <c r="U25" s="25" t="str">
        <f t="shared" si="22"/>
        <v>0</v>
      </c>
      <c r="V25" s="25" t="str">
        <f t="shared" si="23"/>
        <v>10101</v>
      </c>
      <c r="W25" s="15" t="str">
        <f t="shared" si="24"/>
        <v>000011</v>
      </c>
      <c r="X25" s="10" t="str">
        <f t="shared" si="25"/>
        <v>11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10101</v>
      </c>
      <c r="AB25" s="11" t="str">
        <f t="shared" si="29"/>
        <v>0000111100010101</v>
      </c>
      <c r="AC25" s="10">
        <f t="shared" si="7"/>
        <v>16</v>
      </c>
    </row>
    <row r="26" spans="1:29" x14ac:dyDescent="0.3">
      <c r="A26" s="12" t="s">
        <v>140</v>
      </c>
      <c r="B26" s="9" t="str">
        <f t="shared" si="8"/>
        <v>SRC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3</v>
      </c>
      <c r="J26" s="9" t="str">
        <f t="shared" si="16"/>
        <v>1</v>
      </c>
      <c r="K26" s="9" t="str">
        <f t="shared" si="17"/>
        <v>1</v>
      </c>
      <c r="L26" s="9" t="str">
        <f t="shared" si="18"/>
        <v>5</v>
      </c>
      <c r="M26" s="22" t="str">
        <f>VLOOKUP($B26,'Conversion to binary Key'!$D:$I,2,0)</f>
        <v>011001</v>
      </c>
      <c r="N26" s="22" t="str">
        <f>VLOOKUP($B26,'Conversion to binary Key'!$D:$I,3,0)</f>
        <v>00</v>
      </c>
      <c r="O26" s="22" t="str">
        <f>VLOOKUP($B26,'Conversion to binary Key'!$D:$I,4,0)</f>
        <v>0</v>
      </c>
      <c r="P26" s="22" t="str">
        <f>VLOOKUP($B26,'Conversion to binary Key'!$D:$I,5,0)</f>
        <v>0</v>
      </c>
      <c r="Q26" s="22" t="str">
        <f>VLOOKUP($B26,'Conversion to binary Key'!$D:$I,6,0)</f>
        <v>000000</v>
      </c>
      <c r="R26" s="17" t="str">
        <f t="shared" si="19"/>
        <v>011001</v>
      </c>
      <c r="S26" s="25" t="str">
        <f t="shared" si="20"/>
        <v>11</v>
      </c>
      <c r="T26" s="25" t="str">
        <f t="shared" si="21"/>
        <v>1</v>
      </c>
      <c r="U26" s="25" t="str">
        <f t="shared" si="22"/>
        <v>1</v>
      </c>
      <c r="V26" s="25" t="str">
        <f t="shared" si="23"/>
        <v>101</v>
      </c>
      <c r="W26" s="15" t="str">
        <f t="shared" si="24"/>
        <v>011001</v>
      </c>
      <c r="X26" s="10" t="str">
        <f t="shared" si="25"/>
        <v>11</v>
      </c>
      <c r="Y26" s="10" t="str">
        <f t="shared" si="26"/>
        <v>1</v>
      </c>
      <c r="Z26" s="10" t="str">
        <f t="shared" si="27"/>
        <v>1</v>
      </c>
      <c r="AA26" s="10" t="str">
        <f t="shared" si="28"/>
        <v>000101</v>
      </c>
      <c r="AB26" s="11" t="str">
        <f t="shared" si="29"/>
        <v>0110011111000101</v>
      </c>
      <c r="AC26" s="10">
        <f t="shared" si="7"/>
        <v>16</v>
      </c>
    </row>
    <row r="27" spans="1:29" x14ac:dyDescent="0.3">
      <c r="A27" s="12" t="s">
        <v>277</v>
      </c>
      <c r="B27" s="9" t="str">
        <f t="shared" si="8"/>
        <v>AIR</v>
      </c>
      <c r="C27" s="9">
        <f t="shared" si="9"/>
        <v>1</v>
      </c>
      <c r="D27" s="8">
        <f t="shared" si="10"/>
        <v>4</v>
      </c>
      <c r="E27" s="8">
        <f t="shared" si="11"/>
        <v>6</v>
      </c>
      <c r="F27" s="8">
        <f t="shared" si="12"/>
        <v>19</v>
      </c>
      <c r="G27" s="8">
        <f t="shared" si="13"/>
        <v>19</v>
      </c>
      <c r="H27" s="8">
        <f t="shared" si="14"/>
        <v>19</v>
      </c>
      <c r="I27" s="9" t="str">
        <f t="shared" si="15"/>
        <v>3</v>
      </c>
      <c r="J27" s="9" t="str">
        <f t="shared" si="16"/>
        <v>binary 01010</v>
      </c>
      <c r="K27" s="9">
        <f t="shared" si="17"/>
        <v>0</v>
      </c>
      <c r="L27" s="9">
        <f t="shared" si="18"/>
        <v>0</v>
      </c>
      <c r="M27" s="22" t="str">
        <f>VLOOKUP($B27,'Conversion to binary Key'!$D:$I,2,0)</f>
        <v>000110</v>
      </c>
      <c r="N27" s="22" t="str">
        <f>VLOOKUP($B27,'Conversion to binary Key'!$D:$I,3,0)</f>
        <v>00</v>
      </c>
      <c r="O27" s="22" t="str">
        <f>VLOOKUP($B27,'Conversion to binary Key'!$D:$I,4,0)</f>
        <v>00000000</v>
      </c>
      <c r="P27" s="22" t="str">
        <f>VLOOKUP($B27,'Conversion to binary Key'!$D:$I,5,0)</f>
        <v/>
      </c>
      <c r="Q27" s="22" t="str">
        <f>VLOOKUP($B27,'Conversion to binary Key'!$D:$I,6,0)</f>
        <v/>
      </c>
      <c r="R27" s="17" t="str">
        <f t="shared" si="19"/>
        <v>000110</v>
      </c>
      <c r="S27" s="25" t="str">
        <f t="shared" si="20"/>
        <v>11</v>
      </c>
      <c r="T27" s="25" t="str">
        <f t="shared" si="21"/>
        <v>01010</v>
      </c>
      <c r="U27" s="25" t="str">
        <f t="shared" si="22"/>
        <v>0</v>
      </c>
      <c r="V27" s="25" t="str">
        <f t="shared" si="23"/>
        <v>0</v>
      </c>
      <c r="W27" s="15" t="str">
        <f t="shared" si="24"/>
        <v>000110</v>
      </c>
      <c r="X27" s="10" t="str">
        <f t="shared" si="25"/>
        <v>11</v>
      </c>
      <c r="Y27" s="10" t="str">
        <f t="shared" si="26"/>
        <v>00001010</v>
      </c>
      <c r="Z27" s="10" t="str">
        <f t="shared" si="27"/>
        <v/>
      </c>
      <c r="AA27" s="10" t="str">
        <f t="shared" si="28"/>
        <v/>
      </c>
      <c r="AB27" s="11" t="str">
        <f t="shared" si="29"/>
        <v>0001101100001010</v>
      </c>
      <c r="AC27" s="10">
        <f t="shared" si="7"/>
        <v>16</v>
      </c>
    </row>
    <row r="28" spans="1:29" x14ac:dyDescent="0.3">
      <c r="A28" s="12" t="s">
        <v>140</v>
      </c>
      <c r="B28" s="9" t="str">
        <f t="shared" si="8"/>
        <v>SRC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12</v>
      </c>
      <c r="I28" s="9" t="str">
        <f t="shared" si="15"/>
        <v>3</v>
      </c>
      <c r="J28" s="9" t="str">
        <f t="shared" si="16"/>
        <v>1</v>
      </c>
      <c r="K28" s="9" t="str">
        <f t="shared" si="17"/>
        <v>1</v>
      </c>
      <c r="L28" s="9" t="str">
        <f t="shared" si="18"/>
        <v>5</v>
      </c>
      <c r="M28" s="22" t="str">
        <f>VLOOKUP($B28,'Conversion to binary Key'!$D:$I,2,0)</f>
        <v>011001</v>
      </c>
      <c r="N28" s="22" t="str">
        <f>VLOOKUP($B28,'Conversion to binary Key'!$D:$I,3,0)</f>
        <v>00</v>
      </c>
      <c r="O28" s="22" t="str">
        <f>VLOOKUP($B28,'Conversion to binary Key'!$D:$I,4,0)</f>
        <v>0</v>
      </c>
      <c r="P28" s="22" t="str">
        <f>VLOOKUP($B28,'Conversion to binary Key'!$D:$I,5,0)</f>
        <v>0</v>
      </c>
      <c r="Q28" s="22" t="str">
        <f>VLOOKUP($B28,'Conversion to binary Key'!$D:$I,6,0)</f>
        <v>000000</v>
      </c>
      <c r="R28" s="17" t="str">
        <f t="shared" si="19"/>
        <v>011001</v>
      </c>
      <c r="S28" s="25" t="str">
        <f t="shared" si="20"/>
        <v>11</v>
      </c>
      <c r="T28" s="25" t="str">
        <f t="shared" si="21"/>
        <v>1</v>
      </c>
      <c r="U28" s="25" t="str">
        <f t="shared" si="22"/>
        <v>1</v>
      </c>
      <c r="V28" s="25" t="str">
        <f t="shared" si="23"/>
        <v>101</v>
      </c>
      <c r="W28" s="15" t="str">
        <f t="shared" si="24"/>
        <v>011001</v>
      </c>
      <c r="X28" s="10" t="str">
        <f t="shared" si="25"/>
        <v>11</v>
      </c>
      <c r="Y28" s="10" t="str">
        <f t="shared" si="26"/>
        <v>1</v>
      </c>
      <c r="Z28" s="10" t="str">
        <f t="shared" si="27"/>
        <v>1</v>
      </c>
      <c r="AA28" s="10" t="str">
        <f t="shared" si="28"/>
        <v>000101</v>
      </c>
      <c r="AB28" s="11" t="str">
        <f t="shared" si="29"/>
        <v>0110011111000101</v>
      </c>
      <c r="AC28" s="10">
        <f t="shared" si="7"/>
        <v>16</v>
      </c>
    </row>
    <row r="29" spans="1:29" x14ac:dyDescent="0.3">
      <c r="A29" s="12" t="s">
        <v>278</v>
      </c>
      <c r="B29" s="9" t="str">
        <f t="shared" si="8"/>
        <v>AIR</v>
      </c>
      <c r="C29" s="9">
        <f t="shared" si="9"/>
        <v>1</v>
      </c>
      <c r="D29" s="8">
        <f t="shared" si="10"/>
        <v>4</v>
      </c>
      <c r="E29" s="8">
        <f t="shared" si="11"/>
        <v>6</v>
      </c>
      <c r="F29" s="8">
        <f t="shared" si="12"/>
        <v>19</v>
      </c>
      <c r="G29" s="8">
        <f t="shared" si="13"/>
        <v>19</v>
      </c>
      <c r="H29" s="8">
        <f t="shared" si="14"/>
        <v>19</v>
      </c>
      <c r="I29" s="9" t="str">
        <f t="shared" si="15"/>
        <v>3</v>
      </c>
      <c r="J29" s="9" t="str">
        <f t="shared" si="16"/>
        <v>binary 10101</v>
      </c>
      <c r="K29" s="9">
        <f t="shared" si="17"/>
        <v>0</v>
      </c>
      <c r="L29" s="9">
        <f t="shared" si="18"/>
        <v>0</v>
      </c>
      <c r="M29" s="22" t="str">
        <f>VLOOKUP($B29,'Conversion to binary Key'!$D:$I,2,0)</f>
        <v>000110</v>
      </c>
      <c r="N29" s="22" t="str">
        <f>VLOOKUP($B29,'Conversion to binary Key'!$D:$I,3,0)</f>
        <v>00</v>
      </c>
      <c r="O29" s="22" t="str">
        <f>VLOOKUP($B29,'Conversion to binary Key'!$D:$I,4,0)</f>
        <v>00000000</v>
      </c>
      <c r="P29" s="22" t="str">
        <f>VLOOKUP($B29,'Conversion to binary Key'!$D:$I,5,0)</f>
        <v/>
      </c>
      <c r="Q29" s="22" t="str">
        <f>VLOOKUP($B29,'Conversion to binary Key'!$D:$I,6,0)</f>
        <v/>
      </c>
      <c r="R29" s="17" t="str">
        <f t="shared" si="19"/>
        <v>000110</v>
      </c>
      <c r="S29" s="25" t="str">
        <f t="shared" si="20"/>
        <v>11</v>
      </c>
      <c r="T29" s="25" t="str">
        <f t="shared" si="21"/>
        <v>10101</v>
      </c>
      <c r="U29" s="25" t="str">
        <f t="shared" si="22"/>
        <v>0</v>
      </c>
      <c r="V29" s="25" t="str">
        <f t="shared" si="23"/>
        <v>0</v>
      </c>
      <c r="W29" s="15" t="str">
        <f t="shared" si="24"/>
        <v>000110</v>
      </c>
      <c r="X29" s="10" t="str">
        <f t="shared" si="25"/>
        <v>11</v>
      </c>
      <c r="Y29" s="10" t="str">
        <f t="shared" si="26"/>
        <v>00010101</v>
      </c>
      <c r="Z29" s="10" t="str">
        <f t="shared" si="27"/>
        <v/>
      </c>
      <c r="AA29" s="10" t="str">
        <f t="shared" si="28"/>
        <v/>
      </c>
      <c r="AB29" s="11" t="str">
        <f t="shared" si="29"/>
        <v>0001101100010101</v>
      </c>
      <c r="AC29" s="10">
        <f t="shared" si="7"/>
        <v>16</v>
      </c>
    </row>
    <row r="30" spans="1:29" x14ac:dyDescent="0.3">
      <c r="A30" s="12" t="s">
        <v>154</v>
      </c>
      <c r="B30" s="9" t="str">
        <f t="shared" si="8"/>
        <v>SRC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12</v>
      </c>
      <c r="I30" s="9" t="str">
        <f t="shared" si="15"/>
        <v>3</v>
      </c>
      <c r="J30" s="9" t="str">
        <f t="shared" si="16"/>
        <v>1</v>
      </c>
      <c r="K30" s="9" t="str">
        <f t="shared" si="17"/>
        <v>1</v>
      </c>
      <c r="L30" s="9" t="str">
        <f t="shared" si="18"/>
        <v>1</v>
      </c>
      <c r="M30" s="22" t="str">
        <f>VLOOKUP($B30,'Conversion to binary Key'!$D:$I,2,0)</f>
        <v>011001</v>
      </c>
      <c r="N30" s="22" t="str">
        <f>VLOOKUP($B30,'Conversion to binary Key'!$D:$I,3,0)</f>
        <v>00</v>
      </c>
      <c r="O30" s="22" t="str">
        <f>VLOOKUP($B30,'Conversion to binary Key'!$D:$I,4,0)</f>
        <v>0</v>
      </c>
      <c r="P30" s="22" t="str">
        <f>VLOOKUP($B30,'Conversion to binary Key'!$D:$I,5,0)</f>
        <v>0</v>
      </c>
      <c r="Q30" s="22" t="str">
        <f>VLOOKUP($B30,'Conversion to binary Key'!$D:$I,6,0)</f>
        <v>000000</v>
      </c>
      <c r="R30" s="17" t="str">
        <f t="shared" si="19"/>
        <v>011001</v>
      </c>
      <c r="S30" s="25" t="str">
        <f t="shared" si="20"/>
        <v>11</v>
      </c>
      <c r="T30" s="25" t="str">
        <f t="shared" si="21"/>
        <v>1</v>
      </c>
      <c r="U30" s="25" t="str">
        <f t="shared" si="22"/>
        <v>1</v>
      </c>
      <c r="V30" s="25" t="str">
        <f t="shared" si="23"/>
        <v>1</v>
      </c>
      <c r="W30" s="15" t="str">
        <f t="shared" si="24"/>
        <v>011001</v>
      </c>
      <c r="X30" s="10" t="str">
        <f t="shared" si="25"/>
        <v>11</v>
      </c>
      <c r="Y30" s="10" t="str">
        <f t="shared" si="26"/>
        <v>1</v>
      </c>
      <c r="Z30" s="10" t="str">
        <f t="shared" si="27"/>
        <v>1</v>
      </c>
      <c r="AA30" s="10" t="str">
        <f t="shared" si="28"/>
        <v>000001</v>
      </c>
      <c r="AB30" s="11" t="str">
        <f t="shared" si="29"/>
        <v>0110011111000001</v>
      </c>
      <c r="AC30" s="10">
        <f t="shared" si="7"/>
        <v>16</v>
      </c>
    </row>
    <row r="31" spans="1:29" x14ac:dyDescent="0.3">
      <c r="A31" s="12" t="s">
        <v>160</v>
      </c>
      <c r="B31" s="9" t="str">
        <f t="shared" si="8"/>
        <v>STR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25</v>
      </c>
      <c r="M31" s="22" t="str">
        <f>VLOOKUP($B31,'Conversion to binary Key'!$D:$I,2,0)</f>
        <v>000010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000010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11001</v>
      </c>
      <c r="W31" s="15" t="str">
        <f t="shared" si="24"/>
        <v>000010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11001</v>
      </c>
      <c r="AB31" s="11" t="str">
        <f t="shared" si="29"/>
        <v>0000101101011001</v>
      </c>
      <c r="AC31" s="10">
        <f t="shared" si="7"/>
        <v>16</v>
      </c>
    </row>
    <row r="32" spans="1:29" x14ac:dyDescent="0.3">
      <c r="A32" s="12" t="s">
        <v>310</v>
      </c>
      <c r="B32" s="9" t="str">
        <f t="shared" si="8"/>
        <v>LDA</v>
      </c>
      <c r="C32" s="9">
        <f t="shared" si="9"/>
        <v>3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10</v>
      </c>
      <c r="H32" s="8">
        <f t="shared" si="14"/>
        <v>13</v>
      </c>
      <c r="I32" s="9" t="str">
        <f t="shared" si="15"/>
        <v>3</v>
      </c>
      <c r="J32" s="9" t="str">
        <f t="shared" si="16"/>
        <v>1</v>
      </c>
      <c r="K32" s="9" t="str">
        <f t="shared" si="17"/>
        <v>0</v>
      </c>
      <c r="L32" s="9" t="str">
        <f t="shared" si="18"/>
        <v>29</v>
      </c>
      <c r="M32" s="22" t="str">
        <f>VLOOKUP($B32,'Conversion to binary Key'!$D:$I,2,0)</f>
        <v>000011</v>
      </c>
      <c r="N32" s="22" t="str">
        <f>VLOOKUP($B32,'Conversion to binary Key'!$D:$I,3,0)</f>
        <v>00</v>
      </c>
      <c r="O32" s="22" t="str">
        <f>VLOOKUP($B32,'Conversion to binary Key'!$D:$I,4,0)</f>
        <v>00</v>
      </c>
      <c r="P32" s="22" t="str">
        <f>VLOOKUP($B32,'Conversion to binary Key'!$D:$I,5,0)</f>
        <v>0</v>
      </c>
      <c r="Q32" s="22" t="str">
        <f>VLOOKUP($B32,'Conversion to binary Key'!$D:$I,6,0)</f>
        <v>00000</v>
      </c>
      <c r="R32" s="17" t="str">
        <f t="shared" si="19"/>
        <v>000011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11101</v>
      </c>
      <c r="W32" s="15" t="str">
        <f t="shared" si="24"/>
        <v>000011</v>
      </c>
      <c r="X32" s="10" t="str">
        <f t="shared" si="25"/>
        <v>11</v>
      </c>
      <c r="Y32" s="10" t="str">
        <f t="shared" si="26"/>
        <v>01</v>
      </c>
      <c r="Z32" s="10" t="str">
        <f t="shared" si="27"/>
        <v>0</v>
      </c>
      <c r="AA32" s="10" t="str">
        <f t="shared" si="28"/>
        <v>11101</v>
      </c>
      <c r="AB32" s="11" t="str">
        <f t="shared" si="29"/>
        <v>0000111101011101</v>
      </c>
      <c r="AC32" s="10">
        <f t="shared" si="7"/>
        <v>16</v>
      </c>
    </row>
    <row r="33" spans="1:29" x14ac:dyDescent="0.3">
      <c r="A33" s="12" t="s">
        <v>308</v>
      </c>
      <c r="B33" s="9" t="str">
        <f t="shared" si="8"/>
        <v>SIR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3</v>
      </c>
      <c r="J33" s="9" t="str">
        <f t="shared" si="16"/>
        <v>0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000111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000111</v>
      </c>
      <c r="S33" s="25" t="str">
        <f t="shared" si="20"/>
        <v>11</v>
      </c>
      <c r="T33" s="25" t="str">
        <f t="shared" si="21"/>
        <v>0</v>
      </c>
      <c r="U33" s="25" t="str">
        <f t="shared" si="22"/>
        <v>0</v>
      </c>
      <c r="V33" s="25" t="str">
        <f t="shared" si="23"/>
        <v>0</v>
      </c>
      <c r="W33" s="15" t="str">
        <f t="shared" si="24"/>
        <v>000111</v>
      </c>
      <c r="X33" s="10" t="str">
        <f t="shared" si="25"/>
        <v>11</v>
      </c>
      <c r="Y33" s="10" t="str">
        <f t="shared" si="26"/>
        <v>00000000</v>
      </c>
      <c r="Z33" s="10" t="str">
        <f t="shared" si="27"/>
        <v/>
      </c>
      <c r="AA33" s="10" t="str">
        <f t="shared" si="28"/>
        <v/>
      </c>
      <c r="AB33" s="11" t="str">
        <f t="shared" si="29"/>
        <v>0001111100000000</v>
      </c>
      <c r="AC33" s="10">
        <f t="shared" si="7"/>
        <v>16</v>
      </c>
    </row>
    <row r="34" spans="1:29" x14ac:dyDescent="0.3">
      <c r="A34" s="12" t="s">
        <v>163</v>
      </c>
      <c r="B34" s="9" t="str">
        <f t="shared" si="8"/>
        <v>STR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3</v>
      </c>
      <c r="J34" s="9" t="str">
        <f t="shared" si="16"/>
        <v>1</v>
      </c>
      <c r="K34" s="9" t="str">
        <f t="shared" si="17"/>
        <v>0</v>
      </c>
      <c r="L34" s="9" t="str">
        <f t="shared" si="18"/>
        <v>26</v>
      </c>
      <c r="M34" s="22" t="str">
        <f>VLOOKUP($B34,'Conversion to binary Key'!$D:$I,2,0)</f>
        <v>000010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000010</v>
      </c>
      <c r="S34" s="25" t="str">
        <f t="shared" si="20"/>
        <v>11</v>
      </c>
      <c r="T34" s="25" t="str">
        <f t="shared" si="21"/>
        <v>1</v>
      </c>
      <c r="U34" s="25" t="str">
        <f t="shared" si="22"/>
        <v>0</v>
      </c>
      <c r="V34" s="25" t="str">
        <f t="shared" si="23"/>
        <v>11010</v>
      </c>
      <c r="W34" s="15" t="str">
        <f t="shared" si="24"/>
        <v>000010</v>
      </c>
      <c r="X34" s="10" t="str">
        <f t="shared" si="25"/>
        <v>11</v>
      </c>
      <c r="Y34" s="10" t="str">
        <f t="shared" si="26"/>
        <v>01</v>
      </c>
      <c r="Z34" s="10" t="str">
        <f t="shared" si="27"/>
        <v>0</v>
      </c>
      <c r="AA34" s="10" t="str">
        <f t="shared" si="28"/>
        <v>11010</v>
      </c>
      <c r="AB34" s="11" t="str">
        <f t="shared" si="29"/>
        <v>0000101101011010</v>
      </c>
      <c r="AC34" s="10">
        <f t="shared" si="7"/>
        <v>16</v>
      </c>
    </row>
    <row r="35" spans="1:29" x14ac:dyDescent="0.3">
      <c r="A35" s="12" t="s">
        <v>165</v>
      </c>
      <c r="B35" s="9" t="str">
        <f t="shared" si="8"/>
        <v>LDA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0</v>
      </c>
      <c r="K35" s="9" t="str">
        <f t="shared" si="17"/>
        <v>0</v>
      </c>
      <c r="L35" s="9" t="str">
        <f t="shared" si="18"/>
        <v>20</v>
      </c>
      <c r="M35" s="22" t="str">
        <f>VLOOKUP($B35,'Conversion to binary Key'!$D:$I,2,0)</f>
        <v>000011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000011</v>
      </c>
      <c r="S35" s="25" t="str">
        <f t="shared" si="20"/>
        <v>1</v>
      </c>
      <c r="T35" s="25" t="str">
        <f t="shared" si="21"/>
        <v>0</v>
      </c>
      <c r="U35" s="25" t="str">
        <f t="shared" si="22"/>
        <v>0</v>
      </c>
      <c r="V35" s="25" t="str">
        <f t="shared" si="23"/>
        <v>10100</v>
      </c>
      <c r="W35" s="15" t="str">
        <f t="shared" si="24"/>
        <v>000011</v>
      </c>
      <c r="X35" s="10" t="str">
        <f t="shared" si="25"/>
        <v>01</v>
      </c>
      <c r="Y35" s="10" t="str">
        <f t="shared" si="26"/>
        <v>00</v>
      </c>
      <c r="Z35" s="10" t="str">
        <f t="shared" si="27"/>
        <v>0</v>
      </c>
      <c r="AA35" s="10" t="str">
        <f t="shared" si="28"/>
        <v>10100</v>
      </c>
      <c r="AB35" s="11" t="str">
        <f t="shared" si="29"/>
        <v>0000110100010100</v>
      </c>
      <c r="AC35" s="10">
        <f t="shared" si="7"/>
        <v>16</v>
      </c>
    </row>
    <row r="36" spans="1:29" x14ac:dyDescent="0.3">
      <c r="A36" s="12" t="s">
        <v>167</v>
      </c>
      <c r="B36" s="9" t="str">
        <f t="shared" si="8"/>
        <v>STR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1</v>
      </c>
      <c r="J36" s="9" t="str">
        <f t="shared" si="16"/>
        <v>1</v>
      </c>
      <c r="K36" s="9" t="str">
        <f t="shared" si="17"/>
        <v>0</v>
      </c>
      <c r="L36" s="9" t="str">
        <f t="shared" si="18"/>
        <v>27</v>
      </c>
      <c r="M36" s="22" t="str">
        <f>VLOOKUP($B36,'Conversion to binary Key'!$D:$I,2,0)</f>
        <v>000010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000010</v>
      </c>
      <c r="S36" s="25" t="str">
        <f t="shared" si="20"/>
        <v>1</v>
      </c>
      <c r="T36" s="25" t="str">
        <f t="shared" si="21"/>
        <v>1</v>
      </c>
      <c r="U36" s="25" t="str">
        <f t="shared" si="22"/>
        <v>0</v>
      </c>
      <c r="V36" s="25" t="str">
        <f t="shared" si="23"/>
        <v>11011</v>
      </c>
      <c r="W36" s="15" t="str">
        <f t="shared" si="24"/>
        <v>000010</v>
      </c>
      <c r="X36" s="10" t="str">
        <f t="shared" si="25"/>
        <v>01</v>
      </c>
      <c r="Y36" s="10" t="str">
        <f t="shared" si="26"/>
        <v>01</v>
      </c>
      <c r="Z36" s="10" t="str">
        <f t="shared" si="27"/>
        <v>0</v>
      </c>
      <c r="AA36" s="10" t="str">
        <f t="shared" si="28"/>
        <v>11011</v>
      </c>
      <c r="AB36" s="11" t="str">
        <f t="shared" si="29"/>
        <v>0000100101011011</v>
      </c>
      <c r="AC36" s="10">
        <f t="shared" si="7"/>
        <v>16</v>
      </c>
    </row>
    <row r="37" spans="1:29" x14ac:dyDescent="0.3">
      <c r="A37" s="12" t="s">
        <v>3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13</v>
      </c>
      <c r="I37" s="9" t="str">
        <f t="shared" si="15"/>
        <v>2</v>
      </c>
      <c r="J37" s="9" t="str">
        <f t="shared" si="16"/>
        <v>0</v>
      </c>
      <c r="K37" s="9" t="str">
        <f t="shared" si="17"/>
        <v>0</v>
      </c>
      <c r="L37" s="9" t="str">
        <f t="shared" si="18"/>
        <v>10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10</v>
      </c>
      <c r="T37" s="25" t="str">
        <f t="shared" si="21"/>
        <v>0</v>
      </c>
      <c r="U37" s="25" t="str">
        <f t="shared" si="22"/>
        <v>0</v>
      </c>
      <c r="V37" s="25" t="str">
        <f t="shared" si="23"/>
        <v>1010</v>
      </c>
      <c r="W37" s="15" t="str">
        <f t="shared" si="24"/>
        <v>000011</v>
      </c>
      <c r="X37" s="10" t="str">
        <f t="shared" si="25"/>
        <v>10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01010</v>
      </c>
      <c r="AB37" s="11" t="str">
        <f t="shared" si="29"/>
        <v>0000111000001010</v>
      </c>
      <c r="AC37" s="10">
        <f t="shared" si="7"/>
        <v>16</v>
      </c>
    </row>
    <row r="38" spans="1:29" x14ac:dyDescent="0.3">
      <c r="A38" s="12" t="s">
        <v>4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0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0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00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0000110000000000</v>
      </c>
      <c r="AC38" s="10">
        <f t="shared" si="7"/>
        <v>16</v>
      </c>
    </row>
    <row r="39" spans="1:29" x14ac:dyDescent="0.3">
      <c r="A39" s="12" t="s">
        <v>5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12</v>
      </c>
      <c r="I39" s="9" t="str">
        <f t="shared" si="15"/>
        <v>3</v>
      </c>
      <c r="J39" s="9" t="str">
        <f t="shared" si="16"/>
        <v>0</v>
      </c>
      <c r="K39" s="9" t="str">
        <f t="shared" si="17"/>
        <v>0</v>
      </c>
      <c r="L39" s="9" t="str">
        <f t="shared" si="18"/>
        <v>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25" t="str">
        <f t="shared" si="20"/>
        <v>11</v>
      </c>
      <c r="T39" s="25" t="str">
        <f t="shared" si="21"/>
        <v>0</v>
      </c>
      <c r="U39" s="25" t="str">
        <f t="shared" si="22"/>
        <v>0</v>
      </c>
      <c r="V39" s="25" t="str">
        <f t="shared" si="23"/>
        <v>0</v>
      </c>
      <c r="W39" s="15" t="str">
        <f t="shared" si="24"/>
        <v>000011</v>
      </c>
      <c r="X39" s="10" t="str">
        <f t="shared" si="25"/>
        <v>11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00000</v>
      </c>
      <c r="AB39" s="11" t="str">
        <f t="shared" si="29"/>
        <v>0000111100000000</v>
      </c>
      <c r="AC39" s="10">
        <f t="shared" si="7"/>
        <v>16</v>
      </c>
    </row>
    <row r="40" spans="1:29" x14ac:dyDescent="0.3">
      <c r="A40" s="12" t="s">
        <v>171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28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11100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11100</v>
      </c>
      <c r="AB40" s="11" t="str">
        <f t="shared" si="29"/>
        <v>0000101101011100</v>
      </c>
      <c r="AC40" s="10">
        <f t="shared" si="7"/>
        <v>16</v>
      </c>
    </row>
    <row r="41" spans="1:29" x14ac:dyDescent="0.3">
      <c r="A41" s="12" t="s">
        <v>215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0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0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0</v>
      </c>
      <c r="AA41" s="10" t="str">
        <f t="shared" si="28"/>
        <v>11010</v>
      </c>
      <c r="AB41" s="11" t="str">
        <f t="shared" si="29"/>
        <v>0000011101011010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163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0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0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0</v>
      </c>
      <c r="AA43" s="10" t="str">
        <f t="shared" si="28"/>
        <v>11010</v>
      </c>
      <c r="AB43" s="11" t="str">
        <f t="shared" si="29"/>
        <v>0000101101011010</v>
      </c>
      <c r="AC43" s="10">
        <f t="shared" si="7"/>
        <v>16</v>
      </c>
    </row>
    <row r="44" spans="1:29" x14ac:dyDescent="0.3">
      <c r="A44" s="12" t="s">
        <v>177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179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285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281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167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181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183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186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188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190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191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193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195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197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191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199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0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0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00000</v>
      </c>
      <c r="AB61" s="11" t="str">
        <f t="shared" si="29"/>
        <v>0011100110000000</v>
      </c>
      <c r="AC61" s="10">
        <f t="shared" si="7"/>
        <v>16</v>
      </c>
    </row>
    <row r="62" spans="1:29" x14ac:dyDescent="0.3">
      <c r="A62" s="12" t="s">
        <v>177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179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293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294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181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183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185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188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190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191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284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295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206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197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191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165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279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163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211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213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215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163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217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219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297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312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18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10010</v>
      </c>
      <c r="AA89" s="10" t="str">
        <f t="shared" si="51"/>
        <v/>
      </c>
      <c r="AB89" s="11" t="str">
        <f t="shared" si="52"/>
        <v>0010110011010010</v>
      </c>
      <c r="AC89" s="10">
        <f t="shared" si="30"/>
        <v>16</v>
      </c>
    </row>
    <row r="90" spans="1:29" x14ac:dyDescent="0.3">
      <c r="A90" s="12" t="s">
        <v>174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224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226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314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21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10101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10101</v>
      </c>
      <c r="AB93" s="11" t="str">
        <f t="shared" si="52"/>
        <v>0010100111010101</v>
      </c>
      <c r="AC93" s="10">
        <f t="shared" si="30"/>
        <v>16</v>
      </c>
    </row>
    <row r="94" spans="1:29" x14ac:dyDescent="0.3">
      <c r="A94" s="12" t="s">
        <v>313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23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10111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10111</v>
      </c>
      <c r="AA94" s="10" t="str">
        <f t="shared" si="51"/>
        <v/>
      </c>
      <c r="AB94" s="11" t="str">
        <f t="shared" si="52"/>
        <v>0010110011010111</v>
      </c>
      <c r="AC94" s="10">
        <f t="shared" si="30"/>
        <v>16</v>
      </c>
    </row>
    <row r="95" spans="1:29" x14ac:dyDescent="0.3">
      <c r="A95" s="12" t="s">
        <v>173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11101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0000101101011101</v>
      </c>
      <c r="AC95" s="10">
        <f t="shared" si="30"/>
        <v>16</v>
      </c>
    </row>
    <row r="96" spans="1:29" x14ac:dyDescent="0.3">
      <c r="A96" s="12" t="s">
        <v>231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298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317</v>
      </c>
      <c r="B98" s="9" t="str">
        <f t="shared" si="31"/>
        <v>LDR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000001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000001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000001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0000011100011101</v>
      </c>
      <c r="AC98" s="10">
        <f t="shared" si="30"/>
        <v>16</v>
      </c>
    </row>
    <row r="99" spans="1:29" x14ac:dyDescent="0.3">
      <c r="A99" s="12" t="s">
        <v>273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316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16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10000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00010000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0001101100010000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236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181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318</v>
      </c>
      <c r="B107" s="9" t="str">
        <f t="shared" si="31"/>
        <v>STR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000010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000010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000010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0000100101011010</v>
      </c>
      <c r="AC107" s="10">
        <f t="shared" si="30"/>
        <v>16</v>
      </c>
    </row>
    <row r="108" spans="1:29" x14ac:dyDescent="0.3">
      <c r="A108" s="12" t="s">
        <v>183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185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181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319</v>
      </c>
      <c r="B111" s="9" t="str">
        <f t="shared" si="31"/>
        <v>STR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000010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000010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000010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0000100101011101</v>
      </c>
      <c r="AC111" s="10">
        <f t="shared" si="30"/>
        <v>16</v>
      </c>
    </row>
    <row r="112" spans="1:29" x14ac:dyDescent="0.3">
      <c r="A112" s="12" t="s">
        <v>183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185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181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183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185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245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301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249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320</v>
      </c>
      <c r="B123" s="9" t="str">
        <f t="shared" si="31"/>
        <v>LDR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000001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000001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0000010001011101</v>
      </c>
      <c r="AC123" s="10">
        <f t="shared" si="30"/>
        <v>16</v>
      </c>
    </row>
    <row r="124" spans="1:29" x14ac:dyDescent="0.3">
      <c r="A124" s="12" t="s">
        <v>188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254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302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303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249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259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188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254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304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305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249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188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254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321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2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10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10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0010001011011001</v>
      </c>
      <c r="AC143" s="10">
        <f t="shared" si="53"/>
        <v>16</v>
      </c>
    </row>
    <row r="144" spans="1:29" x14ac:dyDescent="0.3">
      <c r="A144" s="12" t="s">
        <v>306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249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191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197</v>
      </c>
      <c r="B147" s="9" t="str">
        <f t="shared" ref="B147:B149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191</v>
      </c>
      <c r="B148" s="9" t="str">
        <f t="shared" si="76"/>
        <v>OUT</v>
      </c>
      <c r="C148" s="9">
        <f t="shared" ref="C148:C149" si="99">LEN(A148)-LEN(SUBSTITUTE(A148,",",""))</f>
        <v>1</v>
      </c>
      <c r="D148" s="8">
        <f t="shared" ref="D148:D149" si="100">IFERROR(FIND(" ",A148),LEN(A148)+1)</f>
        <v>4</v>
      </c>
      <c r="E148" s="8">
        <f t="shared" ref="E148:E149" si="101">IFERROR(FIND(",",A148,1),LEN(A148)+1)</f>
        <v>6</v>
      </c>
      <c r="F148" s="8">
        <f t="shared" ref="F148:F149" si="102">IFERROR(FIND(",",$A148,E148+1),LEN(A148)+1)</f>
        <v>8</v>
      </c>
      <c r="G148" s="8">
        <f t="shared" ref="G148:G149" si="103">IFERROR(FIND(",",$A148,F148+1),H148)</f>
        <v>8</v>
      </c>
      <c r="H148" s="8">
        <f t="shared" ref="H148:H149" si="104">IFERROR(FIND("(",A148),LEN(A148)+1)</f>
        <v>8</v>
      </c>
      <c r="I148" s="9" t="str">
        <f t="shared" ref="I148:I149" si="105">IF(EXACT(A148, "HLT"), 0, MID(A148,D148+1,1))</f>
        <v>3</v>
      </c>
      <c r="J148" s="9" t="str">
        <f t="shared" ref="J148:J149" si="106">IFERROR(MID($A148,E148+1,F148-(E148+1)),0)</f>
        <v>1</v>
      </c>
      <c r="K148" s="9">
        <f t="shared" ref="K148:K149" si="107">IFERROR(MID($A148,F148+1,G148-(F148+1)), 0)</f>
        <v>0</v>
      </c>
      <c r="L148" s="9">
        <f t="shared" ref="L148:L149" si="108">IFERROR(MID($A148,G148+1,IFERROR(H148-G148-1, 20)),0)</f>
        <v>0</v>
      </c>
      <c r="M148" s="22">
        <f>VLOOKUP($B148,'Conversion to binary Key'!$D:$I,2,0)</f>
        <v>110010</v>
      </c>
      <c r="N148" s="22" t="str">
        <f>VLOOKUP($B148,'Conversion to binary Key'!$D:$I,3,0)</f>
        <v>00</v>
      </c>
      <c r="O148" s="22" t="str">
        <f>VLOOKUP($B148,'Conversion to binary Key'!$D:$I,4,0)</f>
        <v>00000000</v>
      </c>
      <c r="P148" s="22" t="str">
        <f>VLOOKUP($B148,'Conversion to binary Key'!$D:$I,5,0)</f>
        <v/>
      </c>
      <c r="Q148" s="22" t="str">
        <f>VLOOKUP($B148,'Conversion to binary Key'!$D:$I,6,0)</f>
        <v/>
      </c>
      <c r="R148" s="17">
        <f t="shared" ref="R148:R149" si="109">M148</f>
        <v>110010</v>
      </c>
      <c r="S148" s="25" t="str">
        <f t="shared" ref="S148:S149" si="110">IF(ISNUMBER(SEARCH("binary", I148)),MID(I148, 8, 5),DEC2BIN(I148))</f>
        <v>11</v>
      </c>
      <c r="T148" s="25" t="str">
        <f t="shared" ref="T148:T149" si="111">IF(ISNUMBER(SEARCH("binary", J148)),MID(J148, 8, 5),DEC2BIN(J148))</f>
        <v>1</v>
      </c>
      <c r="U148" s="25" t="str">
        <f t="shared" ref="U148:U149" si="112">IF(ISNUMBER(SEARCH("binary", K148)),MID(K148, 8, 5),DEC2BIN(K148))</f>
        <v>0</v>
      </c>
      <c r="V148" s="25" t="str">
        <f t="shared" ref="V148:V149" si="113">IF(ISNUMBER(SEARCH("binary", L148)),MID(L148, 8, 5),DEC2BIN(L148))</f>
        <v>0</v>
      </c>
      <c r="W148" s="15">
        <f t="shared" ref="W148:W149" si="114">R148</f>
        <v>110010</v>
      </c>
      <c r="X148" s="10" t="str">
        <f t="shared" ref="X148:X149" si="115">TEXT(S148,N148)</f>
        <v>11</v>
      </c>
      <c r="Y148" s="10" t="str">
        <f t="shared" ref="Y148:Y149" si="116">TEXT(T148,O148)</f>
        <v>00000001</v>
      </c>
      <c r="Z148" s="10" t="str">
        <f t="shared" ref="Z148:Z149" si="117">TEXT(U148,P148)</f>
        <v/>
      </c>
      <c r="AA148" s="10" t="str">
        <f t="shared" ref="AA148:AA149" si="118">TEXT(V148,Q148)</f>
        <v/>
      </c>
      <c r="AB148" s="11" t="str">
        <f t="shared" ref="AB148:AB149" si="119">W148&amp;X148&amp;Y148&amp;Z148&amp;AA148</f>
        <v>1100101100000001</v>
      </c>
      <c r="AC148" s="10">
        <f t="shared" ref="AC148:AC149" si="120">LEN(AB148)</f>
        <v>16</v>
      </c>
    </row>
    <row r="149" spans="1:29" x14ac:dyDescent="0.3">
      <c r="A149" s="12" t="s">
        <v>13</v>
      </c>
      <c r="B149" s="9" t="str">
        <f t="shared" si="76"/>
        <v>HLT</v>
      </c>
      <c r="C149" s="9">
        <f t="shared" si="99"/>
        <v>0</v>
      </c>
      <c r="D149" s="8">
        <f t="shared" si="100"/>
        <v>4</v>
      </c>
      <c r="E149" s="8">
        <f t="shared" si="101"/>
        <v>4</v>
      </c>
      <c r="F149" s="8">
        <f t="shared" si="102"/>
        <v>4</v>
      </c>
      <c r="G149" s="8">
        <f t="shared" si="103"/>
        <v>4</v>
      </c>
      <c r="H149" s="8">
        <f t="shared" si="104"/>
        <v>4</v>
      </c>
      <c r="I149" s="9">
        <f t="shared" si="105"/>
        <v>0</v>
      </c>
      <c r="J149" s="9">
        <f t="shared" si="106"/>
        <v>0</v>
      </c>
      <c r="K149" s="9">
        <f t="shared" si="107"/>
        <v>0</v>
      </c>
      <c r="L149" s="9">
        <f t="shared" si="108"/>
        <v>0</v>
      </c>
      <c r="M149" s="22" t="str">
        <f>VLOOKUP($B149,'Conversion to binary Key'!$D:$I,2,0)</f>
        <v>000000</v>
      </c>
      <c r="N149" s="22" t="str">
        <f>VLOOKUP($B149,'Conversion to binary Key'!$D:$I,3,0)</f>
        <v>0000</v>
      </c>
      <c r="O149" s="22" t="str">
        <f>VLOOKUP($B149,'Conversion to binary Key'!$D:$I,4,0)</f>
        <v>000000</v>
      </c>
      <c r="P149" s="22" t="str">
        <f>VLOOKUP($B149,'Conversion to binary Key'!$D:$I,5,0)</f>
        <v/>
      </c>
      <c r="Q149" s="22" t="str">
        <f>VLOOKUP($B149,'Conversion to binary Key'!$D:$I,6,0)</f>
        <v/>
      </c>
      <c r="R149" s="17" t="str">
        <f t="shared" si="109"/>
        <v>000000</v>
      </c>
      <c r="S149" s="25" t="str">
        <f t="shared" si="110"/>
        <v>0</v>
      </c>
      <c r="T149" s="25" t="str">
        <f t="shared" si="111"/>
        <v>0</v>
      </c>
      <c r="U149" s="25" t="str">
        <f t="shared" si="112"/>
        <v>0</v>
      </c>
      <c r="V149" s="25" t="str">
        <f t="shared" si="113"/>
        <v>0</v>
      </c>
      <c r="W149" s="15" t="str">
        <f t="shared" si="114"/>
        <v>000000</v>
      </c>
      <c r="X149" s="10" t="str">
        <f t="shared" si="115"/>
        <v>0000</v>
      </c>
      <c r="Y149" s="10" t="str">
        <f t="shared" si="116"/>
        <v>000000</v>
      </c>
      <c r="Z149" s="10" t="str">
        <f t="shared" si="117"/>
        <v/>
      </c>
      <c r="AA149" s="10" t="str">
        <f t="shared" si="118"/>
        <v/>
      </c>
      <c r="AB149" s="11" t="str">
        <f t="shared" si="119"/>
        <v>0000000000000000</v>
      </c>
      <c r="AC149" s="10">
        <f t="shared" si="120"/>
        <v>16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9">
    <cfRule type="cellIs" dxfId="0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2015-12-07T04:32:38Z</dcterms:modified>
</cp:coreProperties>
</file>