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ena\Documents\Research\Billables\"/>
    </mc:Choice>
  </mc:AlternateContent>
  <xr:revisionPtr revIDLastSave="0" documentId="13_ncr:1_{1144CDCA-219C-4202-AB11-8780A993EAB9}" xr6:coauthVersionLast="34" xr6:coauthVersionMax="34" xr10:uidLastSave="{00000000-0000-0000-0000-000000000000}"/>
  <bookViews>
    <workbookView xWindow="0" yWindow="0" windowWidth="23040" windowHeight="9636" xr2:uid="{4A7F32B2-E7AE-4206-B04E-CD583E4DA4F1}"/>
  </bookViews>
  <sheets>
    <sheet name="Consumables" sheetId="2" r:id="rId1"/>
    <sheet name="Time" sheetId="3" r:id="rId2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2" i="3" l="1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2" i="3"/>
  <c r="F33" i="3"/>
  <c r="F34" i="3"/>
  <c r="F35" i="3"/>
  <c r="F36" i="3"/>
  <c r="F4" i="3"/>
  <c r="F5" i="3"/>
  <c r="F6" i="3"/>
  <c r="F7" i="3"/>
  <c r="F8" i="3"/>
  <c r="F9" i="3"/>
  <c r="F10" i="3"/>
  <c r="F11" i="3"/>
  <c r="F3" i="3"/>
  <c r="F31" i="3" s="1"/>
  <c r="D17" i="2"/>
  <c r="O17" i="2" s="1"/>
  <c r="L4" i="2"/>
  <c r="L5" i="2"/>
  <c r="L6" i="2"/>
  <c r="L7" i="2"/>
  <c r="L8" i="2"/>
  <c r="L9" i="2"/>
  <c r="L10" i="2"/>
  <c r="L11" i="2"/>
  <c r="L12" i="2"/>
  <c r="L3" i="2"/>
  <c r="D6" i="2"/>
  <c r="I31" i="3" l="1"/>
  <c r="H31" i="3"/>
  <c r="F37" i="3"/>
  <c r="H37" i="3"/>
  <c r="H38" i="3" s="1"/>
  <c r="I37" i="3"/>
  <c r="H39" i="3" s="1"/>
  <c r="I38" i="3"/>
  <c r="D5" i="2"/>
  <c r="O5" i="2" s="1"/>
  <c r="D4" i="2"/>
  <c r="O4" i="2" s="1"/>
  <c r="O6" i="2"/>
  <c r="D7" i="2"/>
  <c r="O7" i="2" s="1"/>
  <c r="D8" i="2"/>
  <c r="D11" i="2"/>
  <c r="O11" i="2" s="1"/>
  <c r="D12" i="2"/>
  <c r="O12" i="2" s="1"/>
  <c r="D13" i="2"/>
  <c r="O13" i="2" s="1"/>
  <c r="D14" i="2"/>
  <c r="O14" i="2" s="1"/>
  <c r="D15" i="2"/>
  <c r="O15" i="2" s="1"/>
  <c r="D16" i="2"/>
  <c r="O16" i="2" s="1"/>
  <c r="D3" i="2"/>
  <c r="O3" i="2" s="1"/>
  <c r="O8" i="2" l="1"/>
  <c r="O18" i="2" s="1"/>
  <c r="O9" i="2"/>
  <c r="O10" i="2"/>
</calcChain>
</file>

<file path=xl/sharedStrings.xml><?xml version="1.0" encoding="utf-8"?>
<sst xmlns="http://schemas.openxmlformats.org/spreadsheetml/2006/main" count="240" uniqueCount="103">
  <si>
    <t>ammonium bicarbonate</t>
  </si>
  <si>
    <t>Acetonitrile</t>
  </si>
  <si>
    <t>Sequencing Grade Modified Trypsin</t>
  </si>
  <si>
    <t>Calibration Mix</t>
  </si>
  <si>
    <t>HCL stock</t>
  </si>
  <si>
    <t>TFA stock</t>
  </si>
  <si>
    <t>Acetone</t>
  </si>
  <si>
    <t>Ethanol</t>
  </si>
  <si>
    <t>0.5 eppendorf tubes</t>
  </si>
  <si>
    <t>ZipTips C18S (medium size)</t>
  </si>
  <si>
    <t>pipette tips (micro)</t>
  </si>
  <si>
    <t>pipette tips (medium)</t>
  </si>
  <si>
    <t xml:space="preserve">Cost </t>
  </si>
  <si>
    <t>Amount Purchased</t>
  </si>
  <si>
    <t>Number Times Used</t>
  </si>
  <si>
    <t>Per Sample</t>
  </si>
  <si>
    <t>Our Costs</t>
  </si>
  <si>
    <t>Price</t>
  </si>
  <si>
    <t>Consumable</t>
  </si>
  <si>
    <t>500</t>
  </si>
  <si>
    <t>96</t>
  </si>
  <si>
    <t>1000</t>
  </si>
  <si>
    <t>Units</t>
  </si>
  <si>
    <t>mg</t>
  </si>
  <si>
    <t>250,000</t>
  </si>
  <si>
    <t>Unit</t>
  </si>
  <si>
    <t>uL</t>
  </si>
  <si>
    <t>count</t>
  </si>
  <si>
    <t>Per Unit Cost</t>
  </si>
  <si>
    <t>1,000,000</t>
  </si>
  <si>
    <t>2000</t>
  </si>
  <si>
    <t>250</t>
  </si>
  <si>
    <t>50mM</t>
  </si>
  <si>
    <t>0.6M</t>
  </si>
  <si>
    <t>n/a</t>
  </si>
  <si>
    <t>ul</t>
  </si>
  <si>
    <t>Solution Strength</t>
  </si>
  <si>
    <t>Solution Made</t>
  </si>
  <si>
    <t>TFA solution</t>
  </si>
  <si>
    <t>Washing Solution</t>
  </si>
  <si>
    <t>Conditioning Solution</t>
  </si>
  <si>
    <t>Amount Consumable Used</t>
  </si>
  <si>
    <t>50:50</t>
  </si>
  <si>
    <t>std.</t>
  </si>
  <si>
    <t>Trypsin Solution</t>
  </si>
  <si>
    <t>Cal Mix</t>
  </si>
  <si>
    <t>AmBic</t>
  </si>
  <si>
    <t>50,000</t>
  </si>
  <si>
    <t>Amount Solution Created</t>
  </si>
  <si>
    <t>Solution Used per Sample</t>
  </si>
  <si>
    <t>MALDI Time</t>
  </si>
  <si>
    <t>Consumable Used Per Sample</t>
  </si>
  <si>
    <t>minutes</t>
  </si>
  <si>
    <t>minute</t>
  </si>
  <si>
    <t>Assumes data acquisition proceeds at a rate of 3 samples an hour</t>
  </si>
  <si>
    <t>Total per Sample Cost</t>
  </si>
  <si>
    <t>Activity</t>
  </si>
  <si>
    <t>seconds</t>
  </si>
  <si>
    <t>Weigh Sample into Ep Tube</t>
  </si>
  <si>
    <t>Add 0.6M HCl</t>
  </si>
  <si>
    <t>Place in Fridge</t>
  </si>
  <si>
    <t>Clean Up Step 1</t>
  </si>
  <si>
    <t>Check Samples</t>
  </si>
  <si>
    <t>Number of Times Performed</t>
  </si>
  <si>
    <t>Acid refresh</t>
  </si>
  <si>
    <t>Demineralization</t>
  </si>
  <si>
    <t>Active Time Spent</t>
  </si>
  <si>
    <t>Centrifuge</t>
  </si>
  <si>
    <t>Remove Acid</t>
  </si>
  <si>
    <t>Remove final AmBic rinse</t>
  </si>
  <si>
    <t>Gelatine Extraction and Trypsin Digestion</t>
  </si>
  <si>
    <t>Add AmBic</t>
  </si>
  <si>
    <t>Place in Heat Block</t>
  </si>
  <si>
    <t>Remove from Heat Block</t>
  </si>
  <si>
    <t>Prepare 2nd Ep Tube</t>
  </si>
  <si>
    <t>Transfer Supernatant to 2nd Ep Tube</t>
  </si>
  <si>
    <t>Prepare 3rd Ep Tube</t>
  </si>
  <si>
    <t>Add 50uL supernatant to 3rd Ep Tube</t>
  </si>
  <si>
    <t>Add Trypsin to 3rd Tube</t>
  </si>
  <si>
    <t>Add TFA</t>
  </si>
  <si>
    <t>Peptide Extraction</t>
  </si>
  <si>
    <t>Aliquot Conditioning Solution</t>
  </si>
  <si>
    <t>Aliquot Washing Solution</t>
  </si>
  <si>
    <t>Rinse tip w C Solution</t>
  </si>
  <si>
    <t>Rinse tip w W Solution</t>
  </si>
  <si>
    <t>Resuspend Sample over tip</t>
  </si>
  <si>
    <t>Elute Sample</t>
  </si>
  <si>
    <t>Running Samples</t>
  </si>
  <si>
    <t>Create Plate Map</t>
  </si>
  <si>
    <t>Spot Sample</t>
  </si>
  <si>
    <t>Prep Machine</t>
  </si>
  <si>
    <t>hours</t>
  </si>
  <si>
    <t>Rate</t>
  </si>
  <si>
    <t>Data Analysis</t>
  </si>
  <si>
    <t>Identify Sample**</t>
  </si>
  <si>
    <t>Run Sample*</t>
  </si>
  <si>
    <t>*Assumes a data acquisition rate of 3 samples per hour</t>
  </si>
  <si>
    <t>** Assumes a non-databased species</t>
  </si>
  <si>
    <t>$15/hr (Undergrad)</t>
  </si>
  <si>
    <t>$50/hr (Erin)</t>
  </si>
  <si>
    <t>Total Time and Cost</t>
  </si>
  <si>
    <t>TOTAL COST</t>
  </si>
  <si>
    <t>Total Active Time Spent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</si>
</sst>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8" formatCode="&quot;$&quot;#,##0.00_);[Red]\(&quot;$&quot;#,##0.00\)"/>
    <numFmt numFmtId="44" formatCode="_(&quot;$&quot;* #,##0.00_);_(&quot;$&quot;* \(#,##0.00\);_(&quot;$&quot;* &quot;-&quot;??_);_(@_)"/>
    <numFmt numFmtId="164" formatCode="_(&quot;$&quot;* #,##0.0000000_);_(&quot;$&quot;* \(#,##0.0000000\);_(&quot;$&quot;* &quot;-&quot;??_);_(@_)"/>
    <numFmt numFmtId="165" formatCode="_(&quot;$&quot;* #,##0.00000000_);_(&quot;$&quot;* \(#,##0.00000000\);_(&quot;$&quot;* &quot;-&quot;??_);_(@_)"/>
    <numFmt numFmtId="166" formatCode="_(&quot;$&quot;* #,##0.000000000_);_(&quot;$&quot;* \(#,##0.000000000\);_(&quot;$&quot;* &quot;-&quot;??_);_(@_)"/>
    <numFmt numFmtId="167" formatCode="0.0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44">
    <xf numFmtId="0" fontId="0" fillId="0" borderId="0" xfId="0"/>
    <xf numFmtId="8" fontId="4" fillId="0" borderId="0" xfId="0" applyNumberFormat="1" applyFont="1" applyFill="1" applyBorder="1" applyAlignment="1">
      <alignment vertical="center" wrapText="1"/>
    </xf>
    <xf numFmtId="49" fontId="4" fillId="0" borderId="0" xfId="0" applyNumberFormat="1" applyFont="1" applyFill="1" applyBorder="1" applyAlignment="1">
      <alignment vertical="center" wrapText="1"/>
    </xf>
    <xf numFmtId="0" fontId="3" fillId="0" borderId="0" xfId="0" applyFont="1"/>
    <xf numFmtId="0" fontId="3" fillId="0" borderId="0" xfId="0" applyFont="1" applyAlignment="1">
      <alignment horizontal="center"/>
    </xf>
    <xf numFmtId="44" fontId="3" fillId="0" borderId="0" xfId="1" applyFont="1"/>
    <xf numFmtId="3" fontId="4" fillId="0" borderId="0" xfId="1" applyNumberFormat="1" applyFont="1" applyFill="1" applyBorder="1" applyAlignment="1">
      <alignment vertical="center" wrapText="1"/>
    </xf>
    <xf numFmtId="8" fontId="4" fillId="0" borderId="0" xfId="0" applyNumberFormat="1" applyFont="1" applyFill="1" applyBorder="1" applyAlignment="1">
      <alignment horizontal="center" vertical="center" wrapText="1"/>
    </xf>
    <xf numFmtId="2" fontId="4" fillId="0" borderId="0" xfId="0" applyNumberFormat="1" applyFont="1" applyFill="1" applyBorder="1" applyAlignment="1">
      <alignment vertical="center" wrapText="1"/>
    </xf>
    <xf numFmtId="10" fontId="4" fillId="0" borderId="0" xfId="2" applyNumberFormat="1" applyFont="1" applyFill="1" applyBorder="1" applyAlignment="1">
      <alignment vertical="center" wrapText="1"/>
    </xf>
    <xf numFmtId="1" fontId="4" fillId="0" borderId="0" xfId="0" applyNumberFormat="1" applyFont="1" applyFill="1" applyBorder="1" applyAlignment="1">
      <alignment vertical="center" wrapText="1"/>
    </xf>
    <xf numFmtId="0" fontId="5" fillId="0" borderId="0" xfId="0" applyFont="1" applyFill="1" applyBorder="1" applyAlignment="1">
      <alignment vertical="center" wrapText="1"/>
    </xf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165" fontId="3" fillId="0" borderId="0" xfId="1" applyNumberFormat="1" applyFont="1" applyAlignment="1">
      <alignment wrapText="1"/>
    </xf>
    <xf numFmtId="2" fontId="3" fillId="0" borderId="0" xfId="0" applyNumberFormat="1" applyFont="1" applyAlignment="1">
      <alignment wrapText="1"/>
    </xf>
    <xf numFmtId="1" fontId="3" fillId="0" borderId="0" xfId="0" applyNumberFormat="1" applyFont="1" applyAlignment="1">
      <alignment wrapText="1"/>
    </xf>
    <xf numFmtId="3" fontId="3" fillId="0" borderId="0" xfId="1" applyNumberFormat="1" applyFont="1" applyAlignment="1">
      <alignment wrapText="1"/>
    </xf>
    <xf numFmtId="166" fontId="3" fillId="0" borderId="0" xfId="1" applyNumberFormat="1" applyFont="1" applyFill="1" applyAlignment="1">
      <alignment wrapText="1"/>
    </xf>
    <xf numFmtId="165" fontId="0" fillId="0" borderId="0" xfId="1" applyNumberFormat="1" applyFont="1" applyAlignment="1">
      <alignment wrapText="1"/>
    </xf>
    <xf numFmtId="167" fontId="0" fillId="0" borderId="0" xfId="0" applyNumberFormat="1" applyAlignment="1">
      <alignment wrapText="1"/>
    </xf>
    <xf numFmtId="166" fontId="0" fillId="0" borderId="0" xfId="1" applyNumberFormat="1" applyFont="1" applyFill="1" applyAlignment="1">
      <alignment wrapText="1"/>
    </xf>
    <xf numFmtId="2" fontId="0" fillId="0" borderId="0" xfId="0" applyNumberFormat="1" applyAlignment="1">
      <alignment wrapText="1"/>
    </xf>
    <xf numFmtId="1" fontId="0" fillId="0" borderId="0" xfId="0" applyNumberFormat="1" applyAlignment="1">
      <alignment wrapText="1"/>
    </xf>
    <xf numFmtId="3" fontId="0" fillId="0" borderId="0" xfId="1" applyNumberFormat="1" applyFont="1" applyAlignment="1">
      <alignment wrapText="1"/>
    </xf>
    <xf numFmtId="164" fontId="0" fillId="0" borderId="0" xfId="1" applyNumberFormat="1" applyFont="1" applyAlignment="1">
      <alignment wrapText="1"/>
    </xf>
    <xf numFmtId="164" fontId="0" fillId="0" borderId="0" xfId="1" applyNumberFormat="1" applyFont="1" applyFill="1" applyAlignment="1">
      <alignment wrapText="1"/>
    </xf>
    <xf numFmtId="167" fontId="0" fillId="0" borderId="0" xfId="0" applyNumberFormat="1" applyFill="1" applyAlignment="1">
      <alignment wrapText="1"/>
    </xf>
    <xf numFmtId="0" fontId="0" fillId="0" borderId="0" xfId="0" applyFill="1" applyAlignment="1">
      <alignment wrapText="1"/>
    </xf>
    <xf numFmtId="0" fontId="3" fillId="0" borderId="0" xfId="0" applyFont="1" applyAlignment="1">
      <alignment horizontal="center" vertical="center" wrapText="1"/>
    </xf>
    <xf numFmtId="0" fontId="6" fillId="2" borderId="0" xfId="3" applyFont="1"/>
    <xf numFmtId="44" fontId="6" fillId="2" borderId="0" xfId="3" applyNumberFormat="1" applyFont="1"/>
    <xf numFmtId="0" fontId="6" fillId="0" borderId="0" xfId="0" applyFont="1"/>
    <xf numFmtId="0" fontId="3" fillId="0" borderId="0" xfId="0" applyFont="1" applyAlignment="1">
      <alignment horizontal="center" wrapText="1"/>
    </xf>
    <xf numFmtId="0" fontId="3" fillId="3" borderId="0" xfId="0" applyFont="1" applyFill="1" applyAlignment="1">
      <alignment horizontal="center" wrapText="1"/>
    </xf>
    <xf numFmtId="0" fontId="5" fillId="0" borderId="0" xfId="0" applyFont="1" applyFill="1" applyBorder="1" applyAlignment="1">
      <alignment horizontal="center" vertical="center" wrapText="1"/>
    </xf>
    <xf numFmtId="49" fontId="4" fillId="0" borderId="0" xfId="0" applyNumberFormat="1" applyFont="1" applyFill="1" applyBorder="1" applyAlignment="1">
      <alignment horizontal="center" vertical="center" wrapText="1"/>
    </xf>
    <xf numFmtId="164" fontId="0" fillId="0" borderId="0" xfId="1" applyNumberFormat="1" applyFont="1" applyAlignment="1">
      <alignment horizontal="center" wrapText="1"/>
    </xf>
    <xf numFmtId="8" fontId="4" fillId="0" borderId="0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44" fontId="3" fillId="4" borderId="0" xfId="0" applyNumberFormat="1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</cellXfs>
  <cellStyles count="4">
    <cellStyle name="Currency" xfId="1" builtinId="4"/>
    <cellStyle name="Neutral" xfId="3" builtinId="2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BB8A5-873C-4BB6-98AB-FA29D9754948}">
  <dimension ref="A1:S20"/>
  <sheetViews>
    <sheetView tabSelected="1" workbookViewId="0">
      <pane xSplit="1" topLeftCell="B1" activePane="topRight" state="frozen"/>
      <selection pane="topRight" activeCell="H6" sqref="H6"/>
    </sheetView>
  </sheetViews>
  <sheetFormatPr defaultRowHeight="14.4" x14ac:dyDescent="0.3"/>
  <cols>
    <col min="1" max="1" width="11.44140625" style="13" bestFit="1" customWidth="1"/>
    <col min="2" max="2" width="10.44140625" style="12" customWidth="1"/>
    <col min="3" max="3" width="16.33203125" style="12" customWidth="1"/>
    <col min="4" max="4" width="12" style="19" customWidth="1"/>
    <col min="5" max="5" width="8.88671875" style="12"/>
    <col min="6" max="6" width="13.44140625" style="12" bestFit="1" customWidth="1"/>
    <col min="7" max="7" width="10.33203125" style="22" customWidth="1"/>
    <col min="8" max="8" width="11.77734375" style="23" customWidth="1"/>
    <col min="9" max="9" width="10.33203125" style="24" customWidth="1"/>
    <col min="10" max="10" width="7.44140625" style="12" bestFit="1" customWidth="1"/>
    <col min="11" max="11" width="11.44140625" style="23" customWidth="1"/>
    <col min="12" max="12" width="12" style="12" customWidth="1"/>
    <col min="13" max="13" width="14.6640625" style="12" customWidth="1"/>
    <col min="14" max="14" width="9.21875" style="12" customWidth="1"/>
    <col min="15" max="15" width="15" style="21" bestFit="1" customWidth="1"/>
    <col min="16" max="16384" width="8.88671875" style="12"/>
  </cols>
  <sheetData>
    <row r="1" spans="1:19" x14ac:dyDescent="0.3">
      <c r="A1" s="33" t="s">
        <v>16</v>
      </c>
      <c r="B1" s="33"/>
      <c r="C1" s="33"/>
      <c r="D1" s="33"/>
      <c r="E1" s="33"/>
      <c r="F1" s="33" t="s">
        <v>15</v>
      </c>
      <c r="G1" s="33"/>
      <c r="H1" s="33"/>
      <c r="I1" s="33"/>
      <c r="J1" s="33"/>
      <c r="K1" s="33"/>
      <c r="L1" s="33"/>
      <c r="M1" s="33"/>
      <c r="N1" s="33"/>
      <c r="O1" s="33"/>
    </row>
    <row r="2" spans="1:19" ht="43.2" x14ac:dyDescent="0.3">
      <c r="A2" s="13" t="s">
        <v>18</v>
      </c>
      <c r="B2" s="13" t="s">
        <v>13</v>
      </c>
      <c r="C2" s="13" t="s">
        <v>22</v>
      </c>
      <c r="D2" s="14" t="s">
        <v>28</v>
      </c>
      <c r="E2" s="13" t="s">
        <v>17</v>
      </c>
      <c r="F2" s="13" t="s">
        <v>37</v>
      </c>
      <c r="G2" s="15" t="s">
        <v>36</v>
      </c>
      <c r="H2" s="16" t="s">
        <v>41</v>
      </c>
      <c r="I2" s="17" t="s">
        <v>48</v>
      </c>
      <c r="J2" s="13" t="s">
        <v>25</v>
      </c>
      <c r="K2" s="16" t="s">
        <v>49</v>
      </c>
      <c r="L2" s="13" t="s">
        <v>51</v>
      </c>
      <c r="M2" s="13" t="s">
        <v>25</v>
      </c>
      <c r="N2" s="13" t="s">
        <v>14</v>
      </c>
      <c r="O2" s="18" t="s">
        <v>12</v>
      </c>
    </row>
    <row r="3" spans="1:19" ht="28.8" x14ac:dyDescent="0.3">
      <c r="A3" s="11" t="s">
        <v>0</v>
      </c>
      <c r="B3" s="2" t="s">
        <v>24</v>
      </c>
      <c r="C3" s="2" t="s">
        <v>23</v>
      </c>
      <c r="D3" s="25">
        <f>(E3/B3)</f>
        <v>1.1423999999999999E-4</v>
      </c>
      <c r="E3" s="1">
        <v>28.56</v>
      </c>
      <c r="F3" s="1" t="s">
        <v>46</v>
      </c>
      <c r="G3" s="8" t="s">
        <v>32</v>
      </c>
      <c r="H3" s="8">
        <v>39.53</v>
      </c>
      <c r="I3" s="6">
        <v>10000</v>
      </c>
      <c r="J3" s="1" t="s">
        <v>26</v>
      </c>
      <c r="K3" s="10">
        <v>700</v>
      </c>
      <c r="L3" s="20">
        <f>SUM(H3/K3)</f>
        <v>5.6471428571428575E-2</v>
      </c>
      <c r="M3" s="12" t="s">
        <v>26</v>
      </c>
      <c r="N3" s="12">
        <v>1</v>
      </c>
      <c r="O3" s="21">
        <f>SUM(D3*L3*N3)</f>
        <v>6.4512960000000003E-6</v>
      </c>
      <c r="S3" s="2"/>
    </row>
    <row r="4" spans="1:19" ht="28.8" x14ac:dyDescent="0.3">
      <c r="A4" s="11" t="s">
        <v>1</v>
      </c>
      <c r="B4" s="2" t="s">
        <v>24</v>
      </c>
      <c r="C4" s="2" t="s">
        <v>26</v>
      </c>
      <c r="D4" s="25">
        <f t="shared" ref="D4:D17" si="0">(E4/B4)</f>
        <v>1.9704E-4</v>
      </c>
      <c r="E4" s="1">
        <v>49.26</v>
      </c>
      <c r="F4" s="1" t="s">
        <v>40</v>
      </c>
      <c r="G4" s="2" t="s">
        <v>42</v>
      </c>
      <c r="H4" s="10">
        <v>5000</v>
      </c>
      <c r="I4" s="6">
        <v>10000</v>
      </c>
      <c r="J4" s="1" t="s">
        <v>26</v>
      </c>
      <c r="K4" s="10">
        <v>250</v>
      </c>
      <c r="L4" s="20">
        <f t="shared" ref="L4:L12" si="1">SUM(H4/K4)</f>
        <v>20</v>
      </c>
      <c r="M4" s="12" t="s">
        <v>26</v>
      </c>
      <c r="N4" s="12">
        <v>1</v>
      </c>
      <c r="O4" s="21">
        <f>SUM(D4*L4*N4)</f>
        <v>3.9407999999999995E-3</v>
      </c>
    </row>
    <row r="5" spans="1:19" ht="57.6" x14ac:dyDescent="0.3">
      <c r="A5" s="11" t="s">
        <v>2</v>
      </c>
      <c r="B5" s="2" t="s">
        <v>31</v>
      </c>
      <c r="C5" s="2" t="s">
        <v>26</v>
      </c>
      <c r="D5" s="25">
        <f t="shared" si="0"/>
        <v>0.35199999999999998</v>
      </c>
      <c r="E5" s="1">
        <v>88</v>
      </c>
      <c r="F5" s="1" t="s">
        <v>44</v>
      </c>
      <c r="G5" s="8" t="s">
        <v>43</v>
      </c>
      <c r="H5" s="10">
        <v>1</v>
      </c>
      <c r="I5" s="6">
        <v>1</v>
      </c>
      <c r="J5" s="1" t="s">
        <v>26</v>
      </c>
      <c r="K5" s="10">
        <v>1</v>
      </c>
      <c r="L5" s="20">
        <f t="shared" si="1"/>
        <v>1</v>
      </c>
      <c r="M5" s="12" t="s">
        <v>26</v>
      </c>
      <c r="N5" s="12">
        <v>1</v>
      </c>
      <c r="O5" s="21">
        <f>SUM(D5*L5*N5)</f>
        <v>0.35199999999999998</v>
      </c>
    </row>
    <row r="6" spans="1:19" ht="28.8" x14ac:dyDescent="0.3">
      <c r="A6" s="11" t="s">
        <v>3</v>
      </c>
      <c r="B6" s="2" t="s">
        <v>47</v>
      </c>
      <c r="C6" s="2" t="s">
        <v>26</v>
      </c>
      <c r="D6" s="25">
        <f t="shared" si="0"/>
        <v>2.0675999999999997E-3</v>
      </c>
      <c r="E6" s="1">
        <v>103.38</v>
      </c>
      <c r="F6" s="1" t="s">
        <v>45</v>
      </c>
      <c r="G6" s="8" t="s">
        <v>34</v>
      </c>
      <c r="H6" s="10">
        <v>1</v>
      </c>
      <c r="I6" s="6">
        <v>100</v>
      </c>
      <c r="J6" s="1" t="s">
        <v>26</v>
      </c>
      <c r="K6" s="10">
        <v>1</v>
      </c>
      <c r="L6" s="20">
        <f t="shared" si="1"/>
        <v>1</v>
      </c>
      <c r="M6" s="12" t="s">
        <v>26</v>
      </c>
      <c r="N6" s="12">
        <v>16</v>
      </c>
      <c r="O6" s="21">
        <f>SUM(D6*L6*N6)</f>
        <v>3.3081599999999996E-2</v>
      </c>
    </row>
    <row r="7" spans="1:19" x14ac:dyDescent="0.3">
      <c r="A7" s="11" t="s">
        <v>4</v>
      </c>
      <c r="B7" s="2" t="s">
        <v>29</v>
      </c>
      <c r="C7" s="2" t="s">
        <v>26</v>
      </c>
      <c r="D7" s="25">
        <f t="shared" si="0"/>
        <v>3.0409999999999999E-5</v>
      </c>
      <c r="E7" s="1">
        <v>30.41</v>
      </c>
      <c r="F7" s="1"/>
      <c r="G7" s="8" t="s">
        <v>33</v>
      </c>
      <c r="H7" s="10">
        <v>50000</v>
      </c>
      <c r="I7" s="6">
        <v>1000000</v>
      </c>
      <c r="J7" s="1" t="s">
        <v>26</v>
      </c>
      <c r="K7" s="10">
        <v>250</v>
      </c>
      <c r="L7" s="20">
        <f t="shared" si="1"/>
        <v>200</v>
      </c>
      <c r="M7" s="12" t="s">
        <v>26</v>
      </c>
      <c r="N7" s="12">
        <v>3</v>
      </c>
      <c r="O7" s="21">
        <f>SUM(D7*L7*N7)</f>
        <v>1.8245999999999998E-2</v>
      </c>
    </row>
    <row r="8" spans="1:19" x14ac:dyDescent="0.3">
      <c r="A8" s="35" t="s">
        <v>5</v>
      </c>
      <c r="B8" s="36" t="s">
        <v>30</v>
      </c>
      <c r="C8" s="36" t="s">
        <v>26</v>
      </c>
      <c r="D8" s="37">
        <f t="shared" si="0"/>
        <v>1.0925000000000001E-2</v>
      </c>
      <c r="E8" s="38">
        <v>21.85</v>
      </c>
      <c r="F8" s="7" t="s">
        <v>38</v>
      </c>
      <c r="G8" s="9">
        <v>0.05</v>
      </c>
      <c r="H8" s="10">
        <v>5</v>
      </c>
      <c r="I8" s="6">
        <v>100</v>
      </c>
      <c r="J8" s="1" t="s">
        <v>26</v>
      </c>
      <c r="K8" s="10">
        <v>1</v>
      </c>
      <c r="L8" s="20">
        <f t="shared" si="1"/>
        <v>5</v>
      </c>
      <c r="M8" s="12" t="s">
        <v>26</v>
      </c>
      <c r="N8" s="12">
        <v>1</v>
      </c>
      <c r="O8" s="21">
        <f>SUM(D$8*L8*N8)</f>
        <v>5.4625000000000007E-2</v>
      </c>
    </row>
    <row r="9" spans="1:19" ht="28.8" x14ac:dyDescent="0.3">
      <c r="A9" s="35"/>
      <c r="B9" s="36"/>
      <c r="C9" s="36"/>
      <c r="D9" s="37"/>
      <c r="E9" s="38"/>
      <c r="F9" s="7" t="s">
        <v>39</v>
      </c>
      <c r="G9" s="9">
        <v>1E-3</v>
      </c>
      <c r="H9" s="10">
        <v>1</v>
      </c>
      <c r="I9" s="6">
        <v>10000</v>
      </c>
      <c r="J9" s="1" t="s">
        <v>26</v>
      </c>
      <c r="K9" s="10">
        <v>400</v>
      </c>
      <c r="L9" s="20">
        <f t="shared" si="1"/>
        <v>2.5000000000000001E-3</v>
      </c>
      <c r="M9" s="12" t="s">
        <v>26</v>
      </c>
      <c r="N9" s="12">
        <v>1</v>
      </c>
      <c r="O9" s="21">
        <f>SUM(D$8*L9*N9)</f>
        <v>2.7312500000000003E-5</v>
      </c>
    </row>
    <row r="10" spans="1:19" ht="28.8" x14ac:dyDescent="0.3">
      <c r="A10" s="35"/>
      <c r="B10" s="36"/>
      <c r="C10" s="36"/>
      <c r="D10" s="37"/>
      <c r="E10" s="38"/>
      <c r="F10" s="7" t="s">
        <v>40</v>
      </c>
      <c r="G10" s="9">
        <v>1E-3</v>
      </c>
      <c r="H10" s="10">
        <v>1</v>
      </c>
      <c r="I10" s="6">
        <v>10000</v>
      </c>
      <c r="J10" s="1" t="s">
        <v>26</v>
      </c>
      <c r="K10" s="10">
        <v>250</v>
      </c>
      <c r="L10" s="20">
        <f t="shared" si="1"/>
        <v>4.0000000000000001E-3</v>
      </c>
      <c r="M10" s="12" t="s">
        <v>26</v>
      </c>
      <c r="N10" s="12">
        <v>1</v>
      </c>
      <c r="O10" s="21">
        <f>SUM(D$8*L10*N10)</f>
        <v>4.3700000000000005E-5</v>
      </c>
    </row>
    <row r="11" spans="1:19" x14ac:dyDescent="0.3">
      <c r="A11" s="11" t="s">
        <v>6</v>
      </c>
      <c r="B11" s="2" t="s">
        <v>29</v>
      </c>
      <c r="C11" s="2" t="s">
        <v>26</v>
      </c>
      <c r="D11" s="26">
        <f t="shared" si="0"/>
        <v>5.3770000000000002E-5</v>
      </c>
      <c r="E11" s="1">
        <v>53.77</v>
      </c>
      <c r="F11" s="1"/>
      <c r="G11" s="8" t="s">
        <v>34</v>
      </c>
      <c r="H11" s="10">
        <v>10000</v>
      </c>
      <c r="I11" s="6" t="s">
        <v>34</v>
      </c>
      <c r="J11" s="1" t="s">
        <v>34</v>
      </c>
      <c r="K11" s="10">
        <v>10000</v>
      </c>
      <c r="L11" s="27">
        <f t="shared" si="1"/>
        <v>1</v>
      </c>
      <c r="M11" s="28" t="s">
        <v>35</v>
      </c>
      <c r="N11" s="28">
        <v>1</v>
      </c>
      <c r="O11" s="21">
        <f t="shared" ref="O11:O17" si="2">SUM(D11*L11*N11)</f>
        <v>5.3770000000000002E-5</v>
      </c>
    </row>
    <row r="12" spans="1:19" x14ac:dyDescent="0.3">
      <c r="A12" s="11" t="s">
        <v>7</v>
      </c>
      <c r="B12" s="2" t="s">
        <v>29</v>
      </c>
      <c r="C12" s="2" t="s">
        <v>26</v>
      </c>
      <c r="D12" s="25">
        <f t="shared" si="0"/>
        <v>1.0256000000000001E-4</v>
      </c>
      <c r="E12" s="1">
        <v>102.56</v>
      </c>
      <c r="F12" s="8" t="s">
        <v>34</v>
      </c>
      <c r="G12" s="8" t="s">
        <v>34</v>
      </c>
      <c r="H12" s="10">
        <v>10000</v>
      </c>
      <c r="I12" s="6" t="s">
        <v>34</v>
      </c>
      <c r="J12" s="1" t="s">
        <v>34</v>
      </c>
      <c r="K12" s="10">
        <v>10000</v>
      </c>
      <c r="L12" s="20">
        <f t="shared" si="1"/>
        <v>1</v>
      </c>
      <c r="M12" s="1" t="s">
        <v>35</v>
      </c>
      <c r="N12" s="12">
        <v>1</v>
      </c>
      <c r="O12" s="21">
        <f t="shared" si="2"/>
        <v>1.0256000000000001E-4</v>
      </c>
    </row>
    <row r="13" spans="1:19" ht="43.2" x14ac:dyDescent="0.3">
      <c r="A13" s="11" t="s">
        <v>8</v>
      </c>
      <c r="B13" s="2" t="s">
        <v>19</v>
      </c>
      <c r="C13" s="2" t="s">
        <v>27</v>
      </c>
      <c r="D13" s="25">
        <f t="shared" si="0"/>
        <v>0.18078</v>
      </c>
      <c r="E13" s="1">
        <v>90.39</v>
      </c>
      <c r="F13" s="8" t="s">
        <v>34</v>
      </c>
      <c r="G13" s="8" t="s">
        <v>34</v>
      </c>
      <c r="H13" s="10"/>
      <c r="I13" s="6" t="s">
        <v>34</v>
      </c>
      <c r="J13" s="1" t="s">
        <v>34</v>
      </c>
      <c r="K13" s="10"/>
      <c r="L13" s="20">
        <v>5</v>
      </c>
      <c r="M13" s="1" t="s">
        <v>27</v>
      </c>
      <c r="N13" s="12">
        <v>1</v>
      </c>
      <c r="O13" s="21">
        <f t="shared" si="2"/>
        <v>0.90389999999999993</v>
      </c>
    </row>
    <row r="14" spans="1:19" ht="43.2" x14ac:dyDescent="0.3">
      <c r="A14" s="11" t="s">
        <v>9</v>
      </c>
      <c r="B14" s="2" t="s">
        <v>20</v>
      </c>
      <c r="C14" s="2" t="s">
        <v>27</v>
      </c>
      <c r="D14" s="25">
        <f t="shared" si="0"/>
        <v>2.7495833333333333</v>
      </c>
      <c r="E14" s="1">
        <v>263.95999999999998</v>
      </c>
      <c r="F14" s="8" t="s">
        <v>34</v>
      </c>
      <c r="G14" s="8" t="s">
        <v>34</v>
      </c>
      <c r="H14" s="10"/>
      <c r="I14" s="6" t="s">
        <v>34</v>
      </c>
      <c r="J14" s="1" t="s">
        <v>34</v>
      </c>
      <c r="K14" s="10"/>
      <c r="L14" s="20">
        <v>1</v>
      </c>
      <c r="M14" s="1" t="s">
        <v>27</v>
      </c>
      <c r="N14" s="12">
        <v>1</v>
      </c>
      <c r="O14" s="21">
        <f t="shared" si="2"/>
        <v>2.7495833333333333</v>
      </c>
    </row>
    <row r="15" spans="1:19" ht="28.8" x14ac:dyDescent="0.3">
      <c r="A15" s="11" t="s">
        <v>10</v>
      </c>
      <c r="B15" s="2" t="s">
        <v>21</v>
      </c>
      <c r="C15" s="2" t="s">
        <v>27</v>
      </c>
      <c r="D15" s="25">
        <f t="shared" si="0"/>
        <v>6.0450000000000004E-2</v>
      </c>
      <c r="E15" s="1">
        <v>60.45</v>
      </c>
      <c r="F15" s="8" t="s">
        <v>34</v>
      </c>
      <c r="G15" s="8" t="s">
        <v>34</v>
      </c>
      <c r="H15" s="10"/>
      <c r="I15" s="6" t="s">
        <v>34</v>
      </c>
      <c r="J15" s="1" t="s">
        <v>34</v>
      </c>
      <c r="K15" s="10"/>
      <c r="L15" s="20">
        <v>2</v>
      </c>
      <c r="M15" s="1" t="s">
        <v>27</v>
      </c>
      <c r="N15" s="12">
        <v>1</v>
      </c>
      <c r="O15" s="21">
        <f t="shared" si="2"/>
        <v>0.12090000000000001</v>
      </c>
    </row>
    <row r="16" spans="1:19" ht="28.8" x14ac:dyDescent="0.3">
      <c r="A16" s="11" t="s">
        <v>11</v>
      </c>
      <c r="B16" s="2" t="s">
        <v>21</v>
      </c>
      <c r="C16" s="2" t="s">
        <v>27</v>
      </c>
      <c r="D16" s="25">
        <f t="shared" si="0"/>
        <v>6.1460000000000001E-2</v>
      </c>
      <c r="E16" s="1">
        <v>61.46</v>
      </c>
      <c r="F16" s="8" t="s">
        <v>34</v>
      </c>
      <c r="G16" s="8" t="s">
        <v>34</v>
      </c>
      <c r="H16" s="10"/>
      <c r="I16" s="6" t="s">
        <v>34</v>
      </c>
      <c r="J16" s="1" t="s">
        <v>34</v>
      </c>
      <c r="K16" s="10"/>
      <c r="L16" s="20">
        <v>20</v>
      </c>
      <c r="M16" s="1" t="s">
        <v>27</v>
      </c>
      <c r="N16" s="12">
        <v>1</v>
      </c>
      <c r="O16" s="21">
        <f t="shared" si="2"/>
        <v>1.2292000000000001</v>
      </c>
    </row>
    <row r="17" spans="1:15" x14ac:dyDescent="0.3">
      <c r="A17" s="11" t="s">
        <v>50</v>
      </c>
      <c r="B17" s="12">
        <v>60</v>
      </c>
      <c r="C17" s="2" t="s">
        <v>52</v>
      </c>
      <c r="D17" s="25">
        <f t="shared" si="0"/>
        <v>0.66666666666666663</v>
      </c>
      <c r="E17" s="1">
        <v>40</v>
      </c>
      <c r="F17" s="8" t="s">
        <v>34</v>
      </c>
      <c r="G17" s="22" t="s">
        <v>34</v>
      </c>
      <c r="H17" s="23">
        <v>20</v>
      </c>
      <c r="I17" s="24" t="s">
        <v>34</v>
      </c>
      <c r="J17" s="1" t="s">
        <v>52</v>
      </c>
      <c r="L17" s="20">
        <v>20</v>
      </c>
      <c r="M17" s="1" t="s">
        <v>53</v>
      </c>
      <c r="N17" s="12">
        <v>1</v>
      </c>
      <c r="O17" s="21">
        <f t="shared" si="2"/>
        <v>13.333333333333332</v>
      </c>
    </row>
    <row r="18" spans="1:15" s="13" customFormat="1" ht="28.8" x14ac:dyDescent="0.3">
      <c r="A18" s="13" t="s">
        <v>55</v>
      </c>
      <c r="D18" s="14"/>
      <c r="G18" s="15"/>
      <c r="H18" s="16"/>
      <c r="I18" s="17"/>
      <c r="K18" s="16"/>
      <c r="O18" s="18">
        <f>SUM(O3:O17)</f>
        <v>18.799043860462668</v>
      </c>
    </row>
    <row r="20" spans="1:15" ht="14.4" customHeight="1" x14ac:dyDescent="0.3">
      <c r="B20" s="34" t="s">
        <v>54</v>
      </c>
      <c r="C20" s="34"/>
      <c r="D20" s="34"/>
      <c r="E20" s="34"/>
      <c r="F20" s="34"/>
      <c r="G20" s="34"/>
      <c r="H20" s="34"/>
    </row>
  </sheetData>
  <mergeCells count="8">
    <mergeCell ref="F1:O1"/>
    <mergeCell ref="B20:H20"/>
    <mergeCell ref="A1:E1"/>
    <mergeCell ref="A8:A10"/>
    <mergeCell ref="B8:B10"/>
    <mergeCell ref="C8:C10"/>
    <mergeCell ref="D8:D10"/>
    <mergeCell ref="E8:E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0E36E-F2C5-4DEB-95F2-3A1E47CAD118}">
  <dimension ref="A1:I41"/>
  <sheetViews>
    <sheetView workbookViewId="0">
      <selection activeCell="G3" sqref="G3"/>
    </sheetView>
  </sheetViews>
  <sheetFormatPr defaultRowHeight="14.4" x14ac:dyDescent="0.3"/>
  <cols>
    <col min="1" max="1" width="14.88671875" style="3" bestFit="1" customWidth="1"/>
    <col min="2" max="2" width="24.88671875" bestFit="1" customWidth="1"/>
    <col min="3" max="3" width="11.109375" customWidth="1"/>
    <col min="5" max="5" width="9.88671875" customWidth="1"/>
    <col min="6" max="7" width="16.44140625" customWidth="1"/>
    <col min="8" max="9" width="12.6640625" customWidth="1"/>
  </cols>
  <sheetData>
    <row r="1" spans="1:9" s="3" customFormat="1" x14ac:dyDescent="0.3">
      <c r="B1" s="39" t="s">
        <v>15</v>
      </c>
      <c r="C1" s="39"/>
      <c r="D1" s="39"/>
      <c r="E1" s="39"/>
      <c r="F1" s="4"/>
      <c r="G1" s="4"/>
      <c r="H1" s="39" t="s">
        <v>92</v>
      </c>
      <c r="I1" s="39"/>
    </row>
    <row r="2" spans="1:9" s="3" customFormat="1" ht="57.6" x14ac:dyDescent="0.3">
      <c r="A2" s="42" t="s">
        <v>65</v>
      </c>
      <c r="B2" s="3" t="s">
        <v>56</v>
      </c>
      <c r="C2" s="13" t="s">
        <v>66</v>
      </c>
      <c r="D2" s="3" t="s">
        <v>25</v>
      </c>
      <c r="E2" s="13" t="s">
        <v>63</v>
      </c>
      <c r="F2" s="13" t="s">
        <v>102</v>
      </c>
      <c r="G2" s="13" t="s">
        <v>25</v>
      </c>
      <c r="H2" s="13" t="s">
        <v>98</v>
      </c>
      <c r="I2" s="3" t="s">
        <v>99</v>
      </c>
    </row>
    <row r="3" spans="1:9" x14ac:dyDescent="0.3">
      <c r="A3" s="42"/>
      <c r="B3" t="s">
        <v>58</v>
      </c>
      <c r="C3">
        <v>300</v>
      </c>
      <c r="D3" t="s">
        <v>57</v>
      </c>
      <c r="E3">
        <v>1</v>
      </c>
      <c r="F3">
        <f t="shared" ref="F3:F30" si="0">C3*E3</f>
        <v>300</v>
      </c>
      <c r="G3" t="s">
        <v>57</v>
      </c>
    </row>
    <row r="4" spans="1:9" x14ac:dyDescent="0.3">
      <c r="A4" s="42"/>
      <c r="B4" t="s">
        <v>59</v>
      </c>
      <c r="C4">
        <v>45</v>
      </c>
      <c r="D4" t="s">
        <v>57</v>
      </c>
      <c r="E4">
        <v>1</v>
      </c>
      <c r="F4">
        <f t="shared" si="0"/>
        <v>45</v>
      </c>
      <c r="G4" t="s">
        <v>57</v>
      </c>
    </row>
    <row r="5" spans="1:9" x14ac:dyDescent="0.3">
      <c r="A5" s="42"/>
      <c r="B5" t="s">
        <v>60</v>
      </c>
      <c r="C5">
        <v>300</v>
      </c>
      <c r="D5" t="s">
        <v>57</v>
      </c>
      <c r="E5">
        <v>1</v>
      </c>
      <c r="F5">
        <f t="shared" si="0"/>
        <v>300</v>
      </c>
      <c r="G5" t="s">
        <v>57</v>
      </c>
    </row>
    <row r="6" spans="1:9" x14ac:dyDescent="0.3">
      <c r="A6" s="42"/>
      <c r="B6" t="s">
        <v>61</v>
      </c>
      <c r="C6">
        <v>600</v>
      </c>
      <c r="D6" t="s">
        <v>57</v>
      </c>
      <c r="E6">
        <v>1</v>
      </c>
      <c r="F6">
        <f t="shared" si="0"/>
        <v>600</v>
      </c>
      <c r="G6" t="s">
        <v>57</v>
      </c>
    </row>
    <row r="7" spans="1:9" x14ac:dyDescent="0.3">
      <c r="A7" s="42"/>
      <c r="B7" t="s">
        <v>62</v>
      </c>
      <c r="C7">
        <v>120</v>
      </c>
      <c r="D7" t="s">
        <v>57</v>
      </c>
      <c r="E7">
        <v>3</v>
      </c>
      <c r="F7">
        <f t="shared" si="0"/>
        <v>360</v>
      </c>
      <c r="G7" t="s">
        <v>57</v>
      </c>
    </row>
    <row r="8" spans="1:9" x14ac:dyDescent="0.3">
      <c r="A8" s="42"/>
      <c r="B8" t="s">
        <v>64</v>
      </c>
      <c r="C8">
        <v>120</v>
      </c>
      <c r="D8" t="s">
        <v>57</v>
      </c>
      <c r="E8">
        <v>2</v>
      </c>
      <c r="F8">
        <f t="shared" si="0"/>
        <v>240</v>
      </c>
      <c r="G8" t="s">
        <v>57</v>
      </c>
    </row>
    <row r="9" spans="1:9" x14ac:dyDescent="0.3">
      <c r="A9" s="42"/>
      <c r="B9" t="s">
        <v>67</v>
      </c>
      <c r="C9">
        <v>90</v>
      </c>
      <c r="D9" t="s">
        <v>57</v>
      </c>
      <c r="E9">
        <v>3</v>
      </c>
      <c r="F9">
        <f t="shared" si="0"/>
        <v>270</v>
      </c>
      <c r="G9" t="s">
        <v>57</v>
      </c>
    </row>
    <row r="10" spans="1:9" x14ac:dyDescent="0.3">
      <c r="A10" s="42"/>
      <c r="B10" t="s">
        <v>68</v>
      </c>
      <c r="C10">
        <v>60</v>
      </c>
      <c r="D10" t="s">
        <v>57</v>
      </c>
      <c r="E10">
        <v>3</v>
      </c>
      <c r="F10">
        <f t="shared" si="0"/>
        <v>180</v>
      </c>
      <c r="G10" t="s">
        <v>57</v>
      </c>
    </row>
    <row r="11" spans="1:9" x14ac:dyDescent="0.3">
      <c r="A11" s="42"/>
      <c r="B11" t="s">
        <v>69</v>
      </c>
      <c r="C11">
        <v>60</v>
      </c>
      <c r="D11" t="s">
        <v>57</v>
      </c>
      <c r="E11">
        <v>1</v>
      </c>
      <c r="F11">
        <f t="shared" si="0"/>
        <v>60</v>
      </c>
      <c r="G11" t="s">
        <v>57</v>
      </c>
    </row>
    <row r="12" spans="1:9" x14ac:dyDescent="0.3">
      <c r="A12" s="43" t="s">
        <v>70</v>
      </c>
      <c r="B12" t="s">
        <v>71</v>
      </c>
      <c r="C12">
        <v>60</v>
      </c>
      <c r="D12" t="s">
        <v>57</v>
      </c>
      <c r="E12">
        <v>1</v>
      </c>
      <c r="F12">
        <f t="shared" si="0"/>
        <v>60</v>
      </c>
      <c r="G12" t="s">
        <v>57</v>
      </c>
    </row>
    <row r="13" spans="1:9" x14ac:dyDescent="0.3">
      <c r="A13" s="43"/>
      <c r="B13" t="s">
        <v>72</v>
      </c>
      <c r="C13">
        <v>10</v>
      </c>
      <c r="D13" t="s">
        <v>57</v>
      </c>
      <c r="E13">
        <v>1</v>
      </c>
      <c r="F13">
        <f t="shared" si="0"/>
        <v>10</v>
      </c>
      <c r="G13" t="s">
        <v>57</v>
      </c>
    </row>
    <row r="14" spans="1:9" x14ac:dyDescent="0.3">
      <c r="A14" s="43"/>
      <c r="B14" t="s">
        <v>73</v>
      </c>
      <c r="C14">
        <v>10</v>
      </c>
      <c r="D14" t="s">
        <v>57</v>
      </c>
      <c r="E14">
        <v>1</v>
      </c>
      <c r="F14">
        <f t="shared" si="0"/>
        <v>10</v>
      </c>
      <c r="G14" t="s">
        <v>57</v>
      </c>
    </row>
    <row r="15" spans="1:9" x14ac:dyDescent="0.3">
      <c r="A15" s="43"/>
      <c r="B15" t="s">
        <v>74</v>
      </c>
      <c r="C15">
        <v>60</v>
      </c>
      <c r="D15" t="s">
        <v>57</v>
      </c>
      <c r="E15">
        <v>1</v>
      </c>
      <c r="F15">
        <f t="shared" si="0"/>
        <v>60</v>
      </c>
      <c r="G15" t="s">
        <v>57</v>
      </c>
    </row>
    <row r="16" spans="1:9" ht="28.8" x14ac:dyDescent="0.3">
      <c r="A16" s="43"/>
      <c r="B16" s="12" t="s">
        <v>75</v>
      </c>
      <c r="C16">
        <v>30</v>
      </c>
      <c r="D16" t="s">
        <v>57</v>
      </c>
      <c r="E16">
        <v>1</v>
      </c>
      <c r="F16">
        <f t="shared" si="0"/>
        <v>30</v>
      </c>
      <c r="G16" t="s">
        <v>57</v>
      </c>
    </row>
    <row r="17" spans="1:9" x14ac:dyDescent="0.3">
      <c r="A17" s="43"/>
      <c r="B17" t="s">
        <v>76</v>
      </c>
      <c r="C17">
        <v>60</v>
      </c>
      <c r="D17" t="s">
        <v>57</v>
      </c>
      <c r="E17">
        <v>1</v>
      </c>
      <c r="F17">
        <f t="shared" si="0"/>
        <v>60</v>
      </c>
      <c r="G17" t="s">
        <v>57</v>
      </c>
    </row>
    <row r="18" spans="1:9" ht="28.8" x14ac:dyDescent="0.3">
      <c r="A18" s="43"/>
      <c r="B18" s="12" t="s">
        <v>77</v>
      </c>
      <c r="C18">
        <v>60</v>
      </c>
      <c r="D18" t="s">
        <v>57</v>
      </c>
      <c r="E18">
        <v>1</v>
      </c>
      <c r="F18">
        <f t="shared" si="0"/>
        <v>60</v>
      </c>
      <c r="G18" t="s">
        <v>57</v>
      </c>
    </row>
    <row r="19" spans="1:9" x14ac:dyDescent="0.3">
      <c r="A19" s="43"/>
      <c r="B19" t="s">
        <v>78</v>
      </c>
      <c r="C19">
        <v>60</v>
      </c>
      <c r="D19" t="s">
        <v>57</v>
      </c>
      <c r="E19">
        <v>1</v>
      </c>
      <c r="F19">
        <f t="shared" si="0"/>
        <v>60</v>
      </c>
      <c r="G19" t="s">
        <v>57</v>
      </c>
    </row>
    <row r="20" spans="1:9" x14ac:dyDescent="0.3">
      <c r="A20" s="43"/>
      <c r="B20" t="s">
        <v>72</v>
      </c>
      <c r="C20">
        <v>10</v>
      </c>
      <c r="D20" t="s">
        <v>57</v>
      </c>
      <c r="E20">
        <v>1</v>
      </c>
      <c r="F20">
        <f t="shared" si="0"/>
        <v>10</v>
      </c>
      <c r="G20" t="s">
        <v>57</v>
      </c>
    </row>
    <row r="21" spans="1:9" x14ac:dyDescent="0.3">
      <c r="A21" s="43"/>
      <c r="B21" t="s">
        <v>73</v>
      </c>
      <c r="C21">
        <v>10</v>
      </c>
      <c r="D21" t="s">
        <v>57</v>
      </c>
      <c r="E21">
        <v>1</v>
      </c>
      <c r="F21">
        <f t="shared" si="0"/>
        <v>10</v>
      </c>
      <c r="G21" t="s">
        <v>57</v>
      </c>
    </row>
    <row r="22" spans="1:9" x14ac:dyDescent="0.3">
      <c r="A22" s="43"/>
      <c r="B22" t="s">
        <v>67</v>
      </c>
      <c r="C22">
        <v>60</v>
      </c>
      <c r="D22" t="s">
        <v>57</v>
      </c>
      <c r="E22">
        <v>1</v>
      </c>
      <c r="F22">
        <f t="shared" si="0"/>
        <v>60</v>
      </c>
      <c r="G22" t="s">
        <v>57</v>
      </c>
    </row>
    <row r="23" spans="1:9" x14ac:dyDescent="0.3">
      <c r="A23" s="43"/>
      <c r="B23" t="s">
        <v>79</v>
      </c>
      <c r="C23">
        <v>30</v>
      </c>
      <c r="D23" t="s">
        <v>57</v>
      </c>
      <c r="E23">
        <v>1</v>
      </c>
      <c r="F23">
        <f t="shared" si="0"/>
        <v>30</v>
      </c>
      <c r="G23" t="s">
        <v>57</v>
      </c>
    </row>
    <row r="24" spans="1:9" x14ac:dyDescent="0.3">
      <c r="A24" s="43" t="s">
        <v>80</v>
      </c>
      <c r="B24" t="s">
        <v>81</v>
      </c>
      <c r="C24">
        <v>60</v>
      </c>
      <c r="D24" t="s">
        <v>57</v>
      </c>
      <c r="E24">
        <v>1</v>
      </c>
      <c r="F24">
        <f t="shared" si="0"/>
        <v>60</v>
      </c>
      <c r="G24" t="s">
        <v>57</v>
      </c>
    </row>
    <row r="25" spans="1:9" x14ac:dyDescent="0.3">
      <c r="A25" s="43"/>
      <c r="B25" t="s">
        <v>82</v>
      </c>
      <c r="C25">
        <v>60</v>
      </c>
      <c r="D25" t="s">
        <v>57</v>
      </c>
      <c r="E25">
        <v>1</v>
      </c>
      <c r="F25">
        <f t="shared" si="0"/>
        <v>60</v>
      </c>
      <c r="G25" t="s">
        <v>57</v>
      </c>
    </row>
    <row r="26" spans="1:9" x14ac:dyDescent="0.3">
      <c r="A26" s="43"/>
      <c r="B26" t="s">
        <v>83</v>
      </c>
      <c r="C26">
        <v>30</v>
      </c>
      <c r="D26" t="s">
        <v>57</v>
      </c>
      <c r="E26">
        <v>2</v>
      </c>
      <c r="F26">
        <f t="shared" si="0"/>
        <v>60</v>
      </c>
      <c r="G26" t="s">
        <v>57</v>
      </c>
    </row>
    <row r="27" spans="1:9" x14ac:dyDescent="0.3">
      <c r="A27" s="43"/>
      <c r="B27" t="s">
        <v>84</v>
      </c>
      <c r="C27">
        <v>30</v>
      </c>
      <c r="D27" t="s">
        <v>57</v>
      </c>
      <c r="E27">
        <v>2</v>
      </c>
      <c r="F27">
        <f t="shared" si="0"/>
        <v>60</v>
      </c>
      <c r="G27" t="s">
        <v>57</v>
      </c>
    </row>
    <row r="28" spans="1:9" x14ac:dyDescent="0.3">
      <c r="A28" s="43"/>
      <c r="B28" t="s">
        <v>85</v>
      </c>
      <c r="C28">
        <v>30</v>
      </c>
      <c r="D28" t="s">
        <v>57</v>
      </c>
      <c r="E28">
        <v>1</v>
      </c>
      <c r="F28">
        <f t="shared" si="0"/>
        <v>30</v>
      </c>
      <c r="G28" t="s">
        <v>57</v>
      </c>
    </row>
    <row r="29" spans="1:9" x14ac:dyDescent="0.3">
      <c r="A29" s="43"/>
      <c r="B29" t="s">
        <v>84</v>
      </c>
      <c r="C29">
        <v>90</v>
      </c>
      <c r="D29" t="s">
        <v>57</v>
      </c>
      <c r="E29">
        <v>2</v>
      </c>
      <c r="F29">
        <f t="shared" si="0"/>
        <v>180</v>
      </c>
      <c r="G29" t="s">
        <v>57</v>
      </c>
    </row>
    <row r="30" spans="1:9" x14ac:dyDescent="0.3">
      <c r="A30" s="43"/>
      <c r="B30" t="s">
        <v>86</v>
      </c>
      <c r="C30">
        <v>90</v>
      </c>
      <c r="D30" t="s">
        <v>57</v>
      </c>
      <c r="E30">
        <v>1</v>
      </c>
      <c r="F30">
        <f t="shared" si="0"/>
        <v>90</v>
      </c>
      <c r="G30" t="s">
        <v>57</v>
      </c>
    </row>
    <row r="31" spans="1:9" ht="28.8" x14ac:dyDescent="0.3">
      <c r="A31" s="29" t="s">
        <v>100</v>
      </c>
      <c r="C31" s="3"/>
      <c r="D31" s="3"/>
      <c r="F31" s="3">
        <f>SUM(F3:F30)/3600</f>
        <v>0.93194444444444446</v>
      </c>
      <c r="G31" s="3" t="s">
        <v>91</v>
      </c>
      <c r="H31" s="5">
        <f>($F31*15)</f>
        <v>13.979166666666668</v>
      </c>
      <c r="I31" s="5">
        <f>($F31*50)</f>
        <v>46.597222222222221</v>
      </c>
    </row>
    <row r="32" spans="1:9" ht="28.8" customHeight="1" x14ac:dyDescent="0.3">
      <c r="A32" s="43" t="s">
        <v>87</v>
      </c>
      <c r="B32" t="s">
        <v>88</v>
      </c>
      <c r="C32">
        <v>5</v>
      </c>
      <c r="D32" t="s">
        <v>57</v>
      </c>
      <c r="E32">
        <v>1</v>
      </c>
      <c r="F32">
        <f>C32*E32</f>
        <v>5</v>
      </c>
      <c r="G32" t="s">
        <v>57</v>
      </c>
    </row>
    <row r="33" spans="1:9" x14ac:dyDescent="0.3">
      <c r="A33" s="43"/>
      <c r="B33" t="s">
        <v>89</v>
      </c>
      <c r="C33">
        <v>10</v>
      </c>
      <c r="D33" t="s">
        <v>57</v>
      </c>
      <c r="E33">
        <v>3</v>
      </c>
      <c r="F33">
        <f>C33*E33</f>
        <v>30</v>
      </c>
      <c r="G33" t="s">
        <v>57</v>
      </c>
    </row>
    <row r="34" spans="1:9" x14ac:dyDescent="0.3">
      <c r="A34" s="43"/>
      <c r="B34" t="s">
        <v>90</v>
      </c>
      <c r="C34">
        <v>600</v>
      </c>
      <c r="D34" t="s">
        <v>57</v>
      </c>
      <c r="E34">
        <v>1</v>
      </c>
      <c r="F34">
        <f>C34*E34</f>
        <v>600</v>
      </c>
      <c r="G34" t="s">
        <v>57</v>
      </c>
    </row>
    <row r="35" spans="1:9" x14ac:dyDescent="0.3">
      <c r="A35" s="43"/>
      <c r="B35" t="s">
        <v>95</v>
      </c>
      <c r="C35">
        <v>1200</v>
      </c>
      <c r="D35" t="s">
        <v>57</v>
      </c>
      <c r="E35">
        <v>1</v>
      </c>
      <c r="F35">
        <f>C35*E35</f>
        <v>1200</v>
      </c>
      <c r="G35" t="s">
        <v>57</v>
      </c>
    </row>
    <row r="36" spans="1:9" x14ac:dyDescent="0.3">
      <c r="A36" s="29" t="s">
        <v>93</v>
      </c>
      <c r="B36" t="s">
        <v>94</v>
      </c>
      <c r="C36">
        <v>2700</v>
      </c>
      <c r="D36" t="s">
        <v>57</v>
      </c>
      <c r="E36">
        <v>1</v>
      </c>
      <c r="F36">
        <f>C36*E36</f>
        <v>2700</v>
      </c>
      <c r="G36" t="s">
        <v>57</v>
      </c>
    </row>
    <row r="37" spans="1:9" ht="28.8" x14ac:dyDescent="0.3">
      <c r="A37" s="13" t="s">
        <v>100</v>
      </c>
      <c r="C37" s="3"/>
      <c r="D37" s="3"/>
      <c r="F37" s="3">
        <f>SUM(F32:F36)/3600</f>
        <v>1.2597222222222222</v>
      </c>
      <c r="G37" s="3" t="s">
        <v>91</v>
      </c>
      <c r="H37" s="5">
        <f>($F37*15)</f>
        <v>18.895833333333332</v>
      </c>
      <c r="I37" s="5">
        <f>($F37*50)</f>
        <v>62.986111111111107</v>
      </c>
    </row>
    <row r="38" spans="1:9" s="3" customFormat="1" x14ac:dyDescent="0.3">
      <c r="A38" s="30" t="s">
        <v>101</v>
      </c>
      <c r="B38" s="30"/>
      <c r="C38" s="30"/>
      <c r="D38" s="30"/>
      <c r="E38" s="30"/>
      <c r="F38" s="30"/>
      <c r="G38" s="30"/>
      <c r="H38" s="31">
        <f>SUM(H31,H37)</f>
        <v>32.875</v>
      </c>
      <c r="I38" s="31">
        <f>SUM(I31,I37)</f>
        <v>109.58333333333333</v>
      </c>
    </row>
    <row r="39" spans="1:9" x14ac:dyDescent="0.3">
      <c r="H39" s="40">
        <f>SUM(H31,I37)</f>
        <v>76.965277777777771</v>
      </c>
      <c r="I39" s="41"/>
    </row>
    <row r="40" spans="1:9" x14ac:dyDescent="0.3">
      <c r="A40" s="32" t="s">
        <v>96</v>
      </c>
    </row>
    <row r="41" spans="1:9" x14ac:dyDescent="0.3">
      <c r="A41" s="32" t="s">
        <v>97</v>
      </c>
    </row>
  </sheetData>
  <mergeCells count="7">
    <mergeCell ref="H1:I1"/>
    <mergeCell ref="H39:I39"/>
    <mergeCell ref="B1:E1"/>
    <mergeCell ref="A2:A11"/>
    <mergeCell ref="A12:A23"/>
    <mergeCell ref="A24:A30"/>
    <mergeCell ref="A32:A3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Consumables</vt:lpstr>
      <vt:lpstr>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keena</dc:creator>
  <cp:lastModifiedBy>keena</cp:lastModifiedBy>
  <dcterms:created xsi:type="dcterms:W3CDTF">2018-01-10T23:22:05Z</dcterms:created>
  <dcterms:modified xsi:type="dcterms:W3CDTF">2018-09-04T17:07:27Z</dcterms:modified>
</cp:coreProperties>
</file>