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keenechung/Documents/GitHub/finance-and-quantitative-modeling/COURSE-2-Introduction-to-Spreadsheets-and-Models/Notes &amp; Slides/C2 Excel Files/"/>
    </mc:Choice>
  </mc:AlternateContent>
  <xr:revisionPtr revIDLastSave="0" documentId="13_ncr:1_{AE6D662A-02C3-2848-88F8-716445649D32}" xr6:coauthVersionLast="47" xr6:coauthVersionMax="47" xr10:uidLastSave="{00000000-0000-0000-0000-000000000000}"/>
  <bookViews>
    <workbookView xWindow="4640" yWindow="2480" windowWidth="27280" windowHeight="18220" activeTab="4" xr2:uid="{00000000-000D-0000-FFFF-FFFF00000000}"/>
  </bookViews>
  <sheets>
    <sheet name="San Francisco Job " sheetId="7" r:id="rId1"/>
    <sheet name="Innovative Speakers 1" sheetId="9" r:id="rId2"/>
    <sheet name="Innovative Speakers 2" sheetId="10" r:id="rId3"/>
    <sheet name="Innovative Speakers 3" sheetId="11" r:id="rId4"/>
    <sheet name="Innovative Speakers 4" sheetId="12" r:id="rId5"/>
    <sheet name="Cashflow forecast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2" l="1"/>
  <c r="B4" i="12"/>
  <c r="B13" i="11"/>
  <c r="B9" i="9"/>
  <c r="O65" i="13"/>
  <c r="O64" i="13"/>
  <c r="O63" i="13"/>
  <c r="O62" i="13"/>
  <c r="O61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I41" i="13"/>
  <c r="O40" i="13"/>
  <c r="O39" i="13"/>
  <c r="O38" i="13"/>
  <c r="O37" i="13"/>
  <c r="O36" i="13"/>
  <c r="B32" i="13"/>
  <c r="B67" i="13" s="1"/>
  <c r="O30" i="13"/>
  <c r="O29" i="13"/>
  <c r="O28" i="13"/>
  <c r="O27" i="13"/>
  <c r="K25" i="13"/>
  <c r="K41" i="13" s="1"/>
  <c r="H25" i="13"/>
  <c r="N18" i="13"/>
  <c r="N25" i="13" s="1"/>
  <c r="N41" i="13" s="1"/>
  <c r="M18" i="13"/>
  <c r="M25" i="13" s="1"/>
  <c r="L18" i="13"/>
  <c r="L25" i="13" s="1"/>
  <c r="K18" i="13"/>
  <c r="J18" i="13"/>
  <c r="J25" i="13" s="1"/>
  <c r="J41" i="13" s="1"/>
  <c r="I18" i="13"/>
  <c r="I25" i="13" s="1"/>
  <c r="I26" i="13" s="1"/>
  <c r="I31" i="13" s="1"/>
  <c r="H18" i="13"/>
  <c r="G18" i="13"/>
  <c r="G25" i="13" s="1"/>
  <c r="G41" i="13" s="1"/>
  <c r="F18" i="13"/>
  <c r="F25" i="13" s="1"/>
  <c r="F41" i="13" s="1"/>
  <c r="E18" i="13"/>
  <c r="E25" i="13" s="1"/>
  <c r="E26" i="13" s="1"/>
  <c r="E31" i="13" s="1"/>
  <c r="D18" i="13"/>
  <c r="D25" i="13" s="1"/>
  <c r="C18" i="13"/>
  <c r="C25" i="13" s="1"/>
  <c r="N14" i="13"/>
  <c r="N35" i="13" s="1"/>
  <c r="N60" i="13" s="1"/>
  <c r="N66" i="13" s="1"/>
  <c r="M14" i="13"/>
  <c r="M35" i="13" s="1"/>
  <c r="L14" i="13"/>
  <c r="L35" i="13" s="1"/>
  <c r="K14" i="13"/>
  <c r="K35" i="13" s="1"/>
  <c r="K60" i="13" s="1"/>
  <c r="K66" i="13" s="1"/>
  <c r="J14" i="13"/>
  <c r="J35" i="13" s="1"/>
  <c r="I14" i="13"/>
  <c r="I35" i="13" s="1"/>
  <c r="H14" i="13"/>
  <c r="H35" i="13" s="1"/>
  <c r="G14" i="13"/>
  <c r="G35" i="13" s="1"/>
  <c r="F14" i="13"/>
  <c r="F35" i="13" s="1"/>
  <c r="E14" i="13"/>
  <c r="E35" i="13" s="1"/>
  <c r="D14" i="13"/>
  <c r="D35" i="13" s="1"/>
  <c r="C14" i="13"/>
  <c r="C35" i="13" s="1"/>
  <c r="N5" i="13"/>
  <c r="M5" i="13"/>
  <c r="L5" i="13"/>
  <c r="K5" i="13"/>
  <c r="J5" i="13"/>
  <c r="I5" i="13"/>
  <c r="H5" i="13"/>
  <c r="G5" i="13"/>
  <c r="F5" i="13"/>
  <c r="E5" i="13"/>
  <c r="D5" i="13"/>
  <c r="C5" i="13"/>
  <c r="C41" i="13" l="1"/>
  <c r="C60" i="13" s="1"/>
  <c r="C66" i="13" s="1"/>
  <c r="C26" i="13"/>
  <c r="C31" i="13" s="1"/>
  <c r="K26" i="13"/>
  <c r="K31" i="13" s="1"/>
  <c r="J60" i="13"/>
  <c r="J66" i="13" s="1"/>
  <c r="F60" i="13"/>
  <c r="F66" i="13" s="1"/>
  <c r="I60" i="13"/>
  <c r="I66" i="13" s="1"/>
  <c r="M26" i="13"/>
  <c r="M31" i="13" s="1"/>
  <c r="L41" i="13"/>
  <c r="L60" i="13" s="1"/>
  <c r="L66" i="13" s="1"/>
  <c r="L26" i="13"/>
  <c r="L31" i="13" s="1"/>
  <c r="D41" i="13"/>
  <c r="D26" i="13"/>
  <c r="D31" i="13" s="1"/>
  <c r="H41" i="13"/>
  <c r="H60" i="13" s="1"/>
  <c r="H66" i="13" s="1"/>
  <c r="H26" i="13"/>
  <c r="H31" i="13" s="1"/>
  <c r="F26" i="13"/>
  <c r="F31" i="13" s="1"/>
  <c r="N26" i="13"/>
  <c r="N31" i="13" s="1"/>
  <c r="B22" i="13"/>
  <c r="C21" i="13"/>
  <c r="C32" i="13" s="1"/>
  <c r="O35" i="13"/>
  <c r="M41" i="13"/>
  <c r="G26" i="13"/>
  <c r="G31" i="13" s="1"/>
  <c r="G60" i="13"/>
  <c r="G66" i="13" s="1"/>
  <c r="M60" i="13"/>
  <c r="M66" i="13" s="1"/>
  <c r="O25" i="13"/>
  <c r="J26" i="13"/>
  <c r="J31" i="13" s="1"/>
  <c r="E41" i="13"/>
  <c r="E60" i="13" s="1"/>
  <c r="E66" i="13" s="1"/>
  <c r="O41" i="13" l="1"/>
  <c r="O26" i="13"/>
  <c r="O31" i="13" s="1"/>
  <c r="D60" i="13"/>
  <c r="C67" i="13"/>
  <c r="D66" i="13" l="1"/>
  <c r="O66" i="13" s="1"/>
  <c r="B7" i="13" s="1"/>
  <c r="O60" i="13"/>
  <c r="C22" i="13"/>
  <c r="D21" i="13"/>
  <c r="D32" i="13" s="1"/>
  <c r="D67" i="13" s="1"/>
  <c r="E21" i="13" l="1"/>
  <c r="E32" i="13" s="1"/>
  <c r="E67" i="13" s="1"/>
  <c r="D22" i="13"/>
  <c r="E22" i="13" l="1"/>
  <c r="F21" i="13"/>
  <c r="F32" i="13" s="1"/>
  <c r="F67" i="13" s="1"/>
  <c r="F22" i="13" l="1"/>
  <c r="G21" i="13"/>
  <c r="G32" i="13" s="1"/>
  <c r="G67" i="13" s="1"/>
  <c r="H21" i="13" l="1"/>
  <c r="H32" i="13" s="1"/>
  <c r="H67" i="13" s="1"/>
  <c r="G22" i="13"/>
  <c r="H22" i="13" l="1"/>
  <c r="I21" i="13"/>
  <c r="I32" i="13" s="1"/>
  <c r="I67" i="13" s="1"/>
  <c r="I22" i="13" l="1"/>
  <c r="J21" i="13"/>
  <c r="J32" i="13" s="1"/>
  <c r="J67" i="13" s="1"/>
  <c r="J22" i="13" l="1"/>
  <c r="K21" i="13"/>
  <c r="K32" i="13" s="1"/>
  <c r="K67" i="13" s="1"/>
  <c r="K22" i="13" l="1"/>
  <c r="L21" i="13"/>
  <c r="L32" i="13" s="1"/>
  <c r="L67" i="13" s="1"/>
  <c r="M21" i="13" l="1"/>
  <c r="M32" i="13" s="1"/>
  <c r="M67" i="13" s="1"/>
  <c r="L22" i="13"/>
  <c r="M22" i="13" l="1"/>
  <c r="N21" i="13"/>
  <c r="N32" i="13" s="1"/>
  <c r="N67" i="13" s="1"/>
  <c r="N22" i="13" l="1"/>
  <c r="B6" i="13" s="1"/>
  <c r="B8" i="13"/>
  <c r="D15" i="12" l="1"/>
  <c r="D16" i="12" s="1"/>
  <c r="C15" i="12"/>
  <c r="C16" i="12" s="1"/>
  <c r="B15" i="12"/>
  <c r="B16" i="12" s="1"/>
  <c r="E14" i="12"/>
  <c r="E15" i="12" s="1"/>
  <c r="E16" i="12" s="1"/>
  <c r="D13" i="12"/>
  <c r="D14" i="12" s="1"/>
  <c r="C13" i="12"/>
  <c r="C14" i="12" s="1"/>
  <c r="B13" i="12"/>
  <c r="B14" i="12" s="1"/>
  <c r="F11" i="11"/>
  <c r="E11" i="11"/>
  <c r="D11" i="11"/>
  <c r="C11" i="11"/>
  <c r="B11" i="11"/>
  <c r="F8" i="11"/>
  <c r="F9" i="11" s="1"/>
  <c r="E8" i="11"/>
  <c r="E9" i="11" s="1"/>
  <c r="D8" i="11"/>
  <c r="D9" i="11" s="1"/>
  <c r="C8" i="11"/>
  <c r="C9" i="11" s="1"/>
  <c r="B8" i="11"/>
  <c r="B9" i="11" s="1"/>
  <c r="C23" i="10"/>
  <c r="B23" i="10"/>
  <c r="C22" i="10"/>
  <c r="B22" i="10"/>
  <c r="C21" i="10"/>
  <c r="B21" i="10"/>
  <c r="C20" i="10"/>
  <c r="B20" i="10"/>
  <c r="B17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F7" i="9"/>
  <c r="E7" i="9"/>
  <c r="D7" i="9"/>
  <c r="C7" i="9"/>
  <c r="B7" i="9"/>
  <c r="B6" i="12" l="1"/>
  <c r="B2" i="7" l="1"/>
  <c r="C2" i="7"/>
  <c r="D2" i="7"/>
  <c r="E2" i="7"/>
  <c r="F2" i="7"/>
  <c r="G2" i="7"/>
  <c r="H2" i="7"/>
  <c r="I2" i="7"/>
  <c r="J2" i="7"/>
  <c r="K2" i="7"/>
  <c r="L2" i="7"/>
  <c r="M2" i="7"/>
  <c r="D5" i="7"/>
  <c r="D11" i="7" s="1"/>
  <c r="E5" i="7"/>
  <c r="E11" i="7" s="1"/>
  <c r="F5" i="7"/>
  <c r="G5" i="7"/>
  <c r="G11" i="7" s="1"/>
  <c r="H5" i="7"/>
  <c r="I5" i="7"/>
  <c r="I11" i="7" s="1"/>
  <c r="J5" i="7"/>
  <c r="J11" i="7" s="1"/>
  <c r="K5" i="7"/>
  <c r="K11" i="7" s="1"/>
  <c r="L5" i="7"/>
  <c r="L11" i="7" s="1"/>
  <c r="M5" i="7"/>
  <c r="M11" i="7" s="1"/>
  <c r="C5" i="7"/>
  <c r="C11" i="7" s="1"/>
  <c r="B5" i="7"/>
  <c r="B11" i="7" s="1"/>
  <c r="F11" i="7"/>
  <c r="H11" i="7"/>
  <c r="B12" i="7" l="1"/>
  <c r="C12" i="7" l="1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B14" i="7" l="1"/>
</calcChain>
</file>

<file path=xl/sharedStrings.xml><?xml version="1.0" encoding="utf-8"?>
<sst xmlns="http://schemas.openxmlformats.org/spreadsheetml/2006/main" count="164" uniqueCount="126">
  <si>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</si>
  <si>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</si>
  <si>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</si>
  <si>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</si>
  <si>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</si>
  <si>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</si>
  <si>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</si>
  <si>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</si>
  <si>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</si>
  <si>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</si>
  <si>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</si>
  <si>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</si>
  <si>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</si>
  <si>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</si>
  <si>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housing</t>
  </si>
  <si>
    <t>food</t>
  </si>
  <si>
    <t>utilities</t>
  </si>
  <si>
    <t>travel</t>
  </si>
  <si>
    <t>entertainment</t>
  </si>
  <si>
    <t>other</t>
  </si>
  <si>
    <t>cash on hand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</si>
  <si>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</si>
  <si>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</si>
  <si>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</si>
  <si>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</si>
  <si>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</si>
  <si>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</si>
  <si>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</si>
  <si>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</si>
  <si>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</si>
  <si>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</si>
  <si>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</si>
  <si>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</si>
  <si>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</si>
  <si>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Components</t>
  </si>
  <si>
    <t>financing needed</t>
  </si>
  <si>
    <t>Innovative Speakers</t>
  </si>
  <si>
    <t>Cabinets</t>
  </si>
  <si>
    <t>Diaphragms</t>
  </si>
  <si>
    <t>Electrical</t>
  </si>
  <si>
    <t>Electronics</t>
  </si>
  <si>
    <t>Assembly</t>
  </si>
  <si>
    <t>cost per component</t>
  </si>
  <si>
    <t>units required</t>
  </si>
  <si>
    <t>total cost</t>
  </si>
  <si>
    <t>Sales Ledger</t>
  </si>
  <si>
    <t>Units A</t>
  </si>
  <si>
    <t>Units B</t>
  </si>
  <si>
    <t>Price A</t>
  </si>
  <si>
    <t>Price B</t>
  </si>
  <si>
    <t xml:space="preserve">SALES TOTAL </t>
  </si>
  <si>
    <t>Unit A</t>
  </si>
  <si>
    <t>Unit B</t>
  </si>
  <si>
    <t>Average</t>
  </si>
  <si>
    <t>Min</t>
  </si>
  <si>
    <t>Max</t>
  </si>
  <si>
    <t>Standard Deviation</t>
  </si>
  <si>
    <t>Discounts 51-100</t>
  </si>
  <si>
    <t>Number ordered</t>
  </si>
  <si>
    <t>20%</t>
  </si>
  <si>
    <t>volume discount</t>
  </si>
  <si>
    <t>cost after discount</t>
  </si>
  <si>
    <t>total cost of order</t>
  </si>
  <si>
    <t>Retail price</t>
  </si>
  <si>
    <t>revenue</t>
  </si>
  <si>
    <t xml:space="preserve">profit  </t>
  </si>
  <si>
    <t>Discounts &gt;101</t>
  </si>
  <si>
    <t>unit cost after discount</t>
  </si>
  <si>
    <t>total cost for order</t>
  </si>
  <si>
    <t>SMALL BUSINESS CASH FLOW PROJECTION</t>
  </si>
  <si>
    <t>Starting date</t>
  </si>
  <si>
    <t>Cashflow minimum</t>
  </si>
  <si>
    <t>Margin</t>
  </si>
  <si>
    <t>End period cash balance</t>
  </si>
  <si>
    <t>Return rate</t>
  </si>
  <si>
    <t>Annual sales growth rate</t>
  </si>
  <si>
    <t>Unit price</t>
  </si>
  <si>
    <t>Advertising budget</t>
  </si>
  <si>
    <t>SALES FORECAST</t>
  </si>
  <si>
    <t>Prior year speaker sales</t>
  </si>
  <si>
    <t>Projected sales</t>
  </si>
  <si>
    <t>CASHFLOW PROJECTION</t>
  </si>
  <si>
    <t>Beginning</t>
  </si>
  <si>
    <t>Total</t>
  </si>
  <si>
    <t>Cash on hand (beginning of month)</t>
  </si>
  <si>
    <t>Cash on hand (end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</si>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</sst>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5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left" wrapText="1"/>
    </xf>
    <xf numFmtId="9" fontId="0" fillId="0" borderId="0" xfId="0" applyNumberFormat="1" applyAlignment="1">
      <alignment horizontal="center"/>
    </xf>
    <xf numFmtId="0" fontId="3" fillId="0" borderId="1" xfId="1"/>
    <xf numFmtId="0" fontId="4" fillId="0" borderId="2" xfId="2" applyNumberFormat="1"/>
    <xf numFmtId="0" fontId="4" fillId="0" borderId="2" xfId="2"/>
    <xf numFmtId="0" fontId="5" fillId="0" borderId="3" xfId="3"/>
    <xf numFmtId="14" fontId="5" fillId="0" borderId="3" xfId="3" applyNumberFormat="1"/>
    <xf numFmtId="9" fontId="5" fillId="0" borderId="3" xfId="3" applyNumberFormat="1"/>
    <xf numFmtId="8" fontId="6" fillId="0" borderId="0" xfId="0" applyNumberFormat="1" applyFont="1"/>
    <xf numFmtId="8" fontId="5" fillId="0" borderId="3" xfId="3" applyNumberFormat="1"/>
    <xf numFmtId="0" fontId="8" fillId="3" borderId="5" xfId="0" applyFont="1" applyFill="1" applyBorder="1"/>
    <xf numFmtId="14" fontId="9" fillId="4" borderId="6" xfId="0" applyNumberFormat="1" applyFont="1" applyFill="1" applyBorder="1"/>
    <xf numFmtId="0" fontId="5" fillId="0" borderId="4" xfId="3" applyFill="1" applyBorder="1"/>
    <xf numFmtId="1" fontId="5" fillId="0" borderId="4" xfId="3" applyNumberFormat="1" applyFill="1" applyBorder="1"/>
    <xf numFmtId="1" fontId="0" fillId="0" borderId="0" xfId="0" applyNumberFormat="1"/>
    <xf numFmtId="0" fontId="9" fillId="4" borderId="7" xfId="0" applyFont="1" applyFill="1" applyBorder="1"/>
    <xf numFmtId="0" fontId="9" fillId="4" borderId="8" xfId="0" applyFont="1" applyFill="1" applyBorder="1"/>
    <xf numFmtId="3" fontId="0" fillId="0" borderId="0" xfId="0" applyNumberFormat="1"/>
    <xf numFmtId="3" fontId="10" fillId="0" borderId="0" xfId="0" applyNumberFormat="1" applyFont="1"/>
    <xf numFmtId="3" fontId="10" fillId="0" borderId="11" xfId="0" applyNumberFormat="1" applyFont="1" applyBorder="1"/>
    <xf numFmtId="3" fontId="11" fillId="3" borderId="11" xfId="0" applyNumberFormat="1" applyFont="1" applyFill="1" applyBorder="1"/>
    <xf numFmtId="3" fontId="11" fillId="3" borderId="0" xfId="0" applyNumberFormat="1" applyFont="1" applyFill="1"/>
    <xf numFmtId="3" fontId="11" fillId="3" borderId="12" xfId="0" applyNumberFormat="1" applyFont="1" applyFill="1" applyBorder="1"/>
    <xf numFmtId="3" fontId="10" fillId="5" borderId="9" xfId="0" applyNumberFormat="1" applyFont="1" applyFill="1" applyBorder="1"/>
    <xf numFmtId="0" fontId="10" fillId="0" borderId="13" xfId="0" applyFont="1" applyBorder="1"/>
    <xf numFmtId="0" fontId="12" fillId="5" borderId="14" xfId="0" applyFont="1" applyFill="1" applyBorder="1"/>
    <xf numFmtId="3" fontId="10" fillId="5" borderId="15" xfId="0" applyNumberFormat="1" applyFont="1" applyFill="1" applyBorder="1"/>
    <xf numFmtId="3" fontId="10" fillId="5" borderId="16" xfId="0" applyNumberFormat="1" applyFont="1" applyFill="1" applyBorder="1"/>
    <xf numFmtId="3" fontId="13" fillId="5" borderId="17" xfId="0" applyNumberFormat="1" applyFont="1" applyFill="1" applyBorder="1"/>
    <xf numFmtId="3" fontId="13" fillId="6" borderId="10" xfId="0" applyNumberFormat="1" applyFont="1" applyFill="1" applyBorder="1"/>
    <xf numFmtId="0" fontId="12" fillId="5" borderId="13" xfId="0" applyFont="1" applyFill="1" applyBorder="1"/>
    <xf numFmtId="3" fontId="10" fillId="5" borderId="11" xfId="0" applyNumberFormat="1" applyFont="1" applyFill="1" applyBorder="1"/>
    <xf numFmtId="3" fontId="2" fillId="5" borderId="18" xfId="0" applyNumberFormat="1" applyFont="1" applyFill="1" applyBorder="1"/>
    <xf numFmtId="3" fontId="2" fillId="6" borderId="19" xfId="0" applyNumberFormat="1" applyFont="1" applyFill="1" applyBorder="1"/>
    <xf numFmtId="0" fontId="5" fillId="7" borderId="3" xfId="3" applyFill="1"/>
    <xf numFmtId="8" fontId="5" fillId="7" borderId="3" xfId="3" applyNumberFormat="1" applyFill="1"/>
    <xf numFmtId="10" fontId="5" fillId="7" borderId="3" xfId="3" applyNumberFormat="1" applyFill="1"/>
    <xf numFmtId="0" fontId="5" fillId="8" borderId="3" xfId="3" applyFill="1"/>
    <xf numFmtId="9" fontId="7" fillId="8" borderId="0" xfId="0" applyNumberFormat="1" applyFont="1" applyFill="1"/>
    <xf numFmtId="9" fontId="5" fillId="8" borderId="3" xfId="3" applyNumberFormat="1" applyFill="1"/>
    <xf numFmtId="6" fontId="5" fillId="8" borderId="3" xfId="3" applyNumberFormat="1" applyFill="1"/>
    <xf numFmtId="0" fontId="5" fillId="8" borderId="4" xfId="3" applyFill="1" applyBorder="1"/>
    <xf numFmtId="8" fontId="5" fillId="8" borderId="3" xfId="3" applyNumberFormat="1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opLeftCell="A2" zoomScaleNormal="180" workbookViewId="0">
      <selection activeCell="C28" sqref="C28:C29"/>
    </sheetView>
  </sheetViews>
  <sheetFormatPr baseColWidth="10" defaultColWidth="8.83203125" defaultRowHeight="15" x14ac:dyDescent="0.2"/>
  <cols>
    <col min="1" max="1" width="40.83203125" bestFit="1" customWidth="1"/>
  </cols>
  <sheetData>
    <row r="1" spans="1:13" x14ac:dyDescent="0.2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12</v>
      </c>
      <c r="B2">
        <f>75000/12*0.65</f>
        <v>4062.5</v>
      </c>
      <c r="C2">
        <f t="shared" ref="C2:M2" si="0">75000/12*0.65</f>
        <v>4062.5</v>
      </c>
      <c r="D2">
        <f t="shared" si="0"/>
        <v>4062.5</v>
      </c>
      <c r="E2">
        <f t="shared" si="0"/>
        <v>4062.5</v>
      </c>
      <c r="F2">
        <f t="shared" si="0"/>
        <v>4062.5</v>
      </c>
      <c r="G2">
        <f t="shared" si="0"/>
        <v>4062.5</v>
      </c>
      <c r="H2">
        <f t="shared" si="0"/>
        <v>4062.5</v>
      </c>
      <c r="I2">
        <f t="shared" si="0"/>
        <v>4062.5</v>
      </c>
      <c r="J2">
        <f t="shared" si="0"/>
        <v>4062.5</v>
      </c>
      <c r="K2">
        <f t="shared" si="0"/>
        <v>4062.5</v>
      </c>
      <c r="L2">
        <f t="shared" si="0"/>
        <v>4062.5</v>
      </c>
      <c r="M2">
        <f t="shared" si="0"/>
        <v>4062.5</v>
      </c>
    </row>
    <row r="4" spans="1:13" x14ac:dyDescent="0.2">
      <c r="A4" t="s">
        <v>13</v>
      </c>
    </row>
    <row r="5" spans="1:13" x14ac:dyDescent="0.2">
      <c r="A5" s="2" t="s">
        <v>14</v>
      </c>
      <c r="B5">
        <f>(3000+6000)/2</f>
        <v>4500</v>
      </c>
      <c r="C5">
        <f>(3000)/2</f>
        <v>1500</v>
      </c>
      <c r="D5">
        <f t="shared" ref="D5:M5" si="1">(3000)/2</f>
        <v>1500</v>
      </c>
      <c r="E5">
        <f t="shared" si="1"/>
        <v>1500</v>
      </c>
      <c r="F5">
        <f t="shared" si="1"/>
        <v>1500</v>
      </c>
      <c r="G5">
        <f t="shared" si="1"/>
        <v>1500</v>
      </c>
      <c r="H5">
        <f t="shared" si="1"/>
        <v>1500</v>
      </c>
      <c r="I5">
        <f t="shared" si="1"/>
        <v>1500</v>
      </c>
      <c r="J5">
        <f t="shared" si="1"/>
        <v>1500</v>
      </c>
      <c r="K5">
        <f t="shared" si="1"/>
        <v>1500</v>
      </c>
      <c r="L5">
        <f t="shared" si="1"/>
        <v>1500</v>
      </c>
      <c r="M5">
        <f t="shared" si="1"/>
        <v>1500</v>
      </c>
    </row>
    <row r="6" spans="1:13" x14ac:dyDescent="0.2">
      <c r="A6" s="2" t="s">
        <v>15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  <c r="L6">
        <v>400</v>
      </c>
      <c r="M6">
        <v>400</v>
      </c>
    </row>
    <row r="7" spans="1:13" x14ac:dyDescent="0.2">
      <c r="A7" s="2" t="s">
        <v>16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</row>
    <row r="8" spans="1:13" x14ac:dyDescent="0.2">
      <c r="A8" s="2" t="s">
        <v>17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2500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2500</v>
      </c>
    </row>
    <row r="9" spans="1:13" x14ac:dyDescent="0.2">
      <c r="A9" s="2" t="s">
        <v>18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</row>
    <row r="10" spans="1:13" x14ac:dyDescent="0.2">
      <c r="A10" s="2" t="s">
        <v>19</v>
      </c>
      <c r="B10">
        <v>500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500</v>
      </c>
      <c r="M10">
        <v>500</v>
      </c>
    </row>
    <row r="11" spans="1:13" x14ac:dyDescent="0.2">
      <c r="A11" s="2" t="s">
        <v>33</v>
      </c>
      <c r="B11">
        <f>SUM(B5:B10)</f>
        <v>6400</v>
      </c>
      <c r="C11">
        <f t="shared" ref="C11:M11" si="2">SUM(C5:C10)</f>
        <v>3400</v>
      </c>
      <c r="D11">
        <f t="shared" si="2"/>
        <v>3400</v>
      </c>
      <c r="E11">
        <f t="shared" si="2"/>
        <v>3400</v>
      </c>
      <c r="F11">
        <f t="shared" si="2"/>
        <v>3400</v>
      </c>
      <c r="G11">
        <f t="shared" si="2"/>
        <v>5700</v>
      </c>
      <c r="H11">
        <f t="shared" si="2"/>
        <v>3400</v>
      </c>
      <c r="I11">
        <f t="shared" si="2"/>
        <v>3400</v>
      </c>
      <c r="J11">
        <f t="shared" si="2"/>
        <v>3400</v>
      </c>
      <c r="K11">
        <f t="shared" si="2"/>
        <v>3400</v>
      </c>
      <c r="L11">
        <f t="shared" si="2"/>
        <v>3400</v>
      </c>
      <c r="M11">
        <f t="shared" si="2"/>
        <v>5700</v>
      </c>
    </row>
    <row r="12" spans="1:13" x14ac:dyDescent="0.2">
      <c r="A12" s="2" t="s">
        <v>20</v>
      </c>
      <c r="B12">
        <f>B2-B11</f>
        <v>-2337.5</v>
      </c>
      <c r="C12">
        <f>B12+C2-C11</f>
        <v>-1675</v>
      </c>
      <c r="D12">
        <f t="shared" ref="D12:M12" si="3">C12+D2-D11</f>
        <v>-1012.5</v>
      </c>
      <c r="E12">
        <f t="shared" si="3"/>
        <v>-350</v>
      </c>
      <c r="F12">
        <f t="shared" si="3"/>
        <v>312.5</v>
      </c>
      <c r="G12">
        <f t="shared" si="3"/>
        <v>-1325</v>
      </c>
      <c r="H12">
        <f t="shared" si="3"/>
        <v>-662.5</v>
      </c>
      <c r="I12">
        <f t="shared" si="3"/>
        <v>0</v>
      </c>
      <c r="J12">
        <f t="shared" si="3"/>
        <v>662.5</v>
      </c>
      <c r="K12">
        <f t="shared" si="3"/>
        <v>1325</v>
      </c>
      <c r="L12">
        <f t="shared" si="3"/>
        <v>1987.5</v>
      </c>
      <c r="M12">
        <f t="shared" si="3"/>
        <v>350</v>
      </c>
    </row>
    <row r="14" spans="1:13" x14ac:dyDescent="0.2">
      <c r="A14" s="4" t="s">
        <v>35</v>
      </c>
      <c r="B14" s="5">
        <f>MIN(B12:M12)</f>
        <v>-2337.5</v>
      </c>
    </row>
    <row r="15" spans="1:13" x14ac:dyDescent="0.2">
      <c r="A15" s="3"/>
    </row>
    <row r="17" spans="1:3" x14ac:dyDescent="0.2">
      <c r="A17" s="3"/>
    </row>
    <row r="19" spans="1:3" x14ac:dyDescent="0.2">
      <c r="A19" s="3"/>
    </row>
    <row r="21" spans="1:3" x14ac:dyDescent="0.2">
      <c r="C21" s="1"/>
    </row>
  </sheetData>
  <pageMargins left="0.7" right="0.7" top="0.75" bottom="0.75" header="0.3" footer="0.3"/>
  <pageSetup scale="81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150" workbookViewId="0">
      <selection activeCell="L10" sqref="L10:L11"/>
    </sheetView>
  </sheetViews>
  <sheetFormatPr baseColWidth="10" defaultColWidth="8.83203125" defaultRowHeight="15" x14ac:dyDescent="0.2"/>
  <cols>
    <col min="1" max="1" width="16.6640625" bestFit="1" customWidth="1"/>
    <col min="2" max="2" width="7.6640625" bestFit="1" customWidth="1"/>
    <col min="3" max="3" width="10.1640625" bestFit="1" customWidth="1"/>
    <col min="4" max="4" width="8.1640625" bestFit="1" customWidth="1"/>
    <col min="5" max="5" width="9.5" bestFit="1" customWidth="1"/>
    <col min="6" max="6" width="8.1640625" bestFit="1" customWidth="1"/>
  </cols>
  <sheetData>
    <row r="1" spans="1:6" x14ac:dyDescent="0.2">
      <c r="A1" s="6" t="s">
        <v>36</v>
      </c>
    </row>
    <row r="2" spans="1:6" x14ac:dyDescent="0.2">
      <c r="A2" t="s">
        <v>34</v>
      </c>
    </row>
    <row r="4" spans="1:6" x14ac:dyDescent="0.2">
      <c r="B4" s="7" t="s">
        <v>37</v>
      </c>
      <c r="C4" s="7" t="s">
        <v>38</v>
      </c>
      <c r="D4" s="7" t="s">
        <v>39</v>
      </c>
      <c r="E4" s="7" t="s">
        <v>40</v>
      </c>
      <c r="F4" s="7" t="s">
        <v>41</v>
      </c>
    </row>
    <row r="5" spans="1:6" x14ac:dyDescent="0.2">
      <c r="A5" t="s">
        <v>42</v>
      </c>
      <c r="B5">
        <v>7</v>
      </c>
      <c r="C5">
        <v>12</v>
      </c>
      <c r="D5">
        <v>5</v>
      </c>
      <c r="E5">
        <v>21</v>
      </c>
      <c r="F5">
        <v>4</v>
      </c>
    </row>
    <row r="6" spans="1:6" x14ac:dyDescent="0.2">
      <c r="A6" t="s">
        <v>43</v>
      </c>
      <c r="B6">
        <v>30</v>
      </c>
      <c r="C6">
        <v>60</v>
      </c>
      <c r="D6">
        <v>30</v>
      </c>
      <c r="E6">
        <v>30</v>
      </c>
      <c r="F6">
        <v>30</v>
      </c>
    </row>
    <row r="7" spans="1:6" x14ac:dyDescent="0.2">
      <c r="B7">
        <f>B5*B6</f>
        <v>210</v>
      </c>
      <c r="C7">
        <f t="shared" ref="C7:F7" si="0">C5*C6</f>
        <v>720</v>
      </c>
      <c r="D7">
        <f t="shared" si="0"/>
        <v>150</v>
      </c>
      <c r="E7">
        <f t="shared" si="0"/>
        <v>630</v>
      </c>
      <c r="F7">
        <f t="shared" si="0"/>
        <v>120</v>
      </c>
    </row>
    <row r="9" spans="1:6" x14ac:dyDescent="0.2">
      <c r="A9" t="s">
        <v>44</v>
      </c>
      <c r="B9">
        <f>SUMPRODUCT(B5:F5,B6:F6)</f>
        <v>1830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3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15.6640625" bestFit="1" customWidth="1"/>
    <col min="2" max="2" width="6.6640625" bestFit="1" customWidth="1"/>
    <col min="3" max="4" width="7.5" bestFit="1" customWidth="1"/>
    <col min="5" max="5" width="6.5" bestFit="1" customWidth="1"/>
  </cols>
  <sheetData>
    <row r="2" spans="1:5" x14ac:dyDescent="0.2">
      <c r="A2" s="8" t="s">
        <v>45</v>
      </c>
      <c r="B2" s="8" t="s">
        <v>46</v>
      </c>
      <c r="C2" s="8" t="s">
        <v>47</v>
      </c>
      <c r="D2" s="8" t="s">
        <v>48</v>
      </c>
      <c r="E2" s="8" t="s">
        <v>49</v>
      </c>
    </row>
    <row r="3" spans="1:5" x14ac:dyDescent="0.2">
      <c r="A3" s="9">
        <v>42370</v>
      </c>
      <c r="B3" s="7">
        <v>3</v>
      </c>
      <c r="C3" s="7">
        <v>2</v>
      </c>
      <c r="D3" s="7">
        <v>89</v>
      </c>
      <c r="E3" s="7">
        <v>129</v>
      </c>
    </row>
    <row r="4" spans="1:5" x14ac:dyDescent="0.2">
      <c r="A4" s="9">
        <f>A3+7</f>
        <v>42377</v>
      </c>
      <c r="B4" s="7">
        <v>4</v>
      </c>
      <c r="C4" s="7">
        <v>0</v>
      </c>
      <c r="D4" s="7">
        <v>89</v>
      </c>
      <c r="E4" s="7">
        <v>129</v>
      </c>
    </row>
    <row r="5" spans="1:5" x14ac:dyDescent="0.2">
      <c r="A5" s="9">
        <f>A4+7</f>
        <v>42384</v>
      </c>
      <c r="B5" s="7">
        <v>5</v>
      </c>
      <c r="C5" s="7">
        <v>2</v>
      </c>
      <c r="D5" s="7">
        <v>89</v>
      </c>
      <c r="E5" s="7">
        <v>129</v>
      </c>
    </row>
    <row r="6" spans="1:5" x14ac:dyDescent="0.2">
      <c r="A6" s="9">
        <f>A5+7</f>
        <v>42391</v>
      </c>
      <c r="B6" s="7">
        <v>5</v>
      </c>
      <c r="C6" s="7">
        <v>3</v>
      </c>
      <c r="D6" s="7">
        <v>89</v>
      </c>
      <c r="E6" s="7">
        <v>129</v>
      </c>
    </row>
    <row r="7" spans="1:5" x14ac:dyDescent="0.2">
      <c r="A7" s="9">
        <f>A6+7</f>
        <v>42398</v>
      </c>
      <c r="B7" s="7">
        <v>0</v>
      </c>
      <c r="C7" s="7">
        <v>4</v>
      </c>
      <c r="D7" s="7">
        <v>89</v>
      </c>
      <c r="E7" s="7">
        <v>129</v>
      </c>
    </row>
    <row r="8" spans="1:5" x14ac:dyDescent="0.2">
      <c r="A8" s="9">
        <f t="shared" ref="A8:A15" si="0">A7+7</f>
        <v>42405</v>
      </c>
      <c r="B8" s="7">
        <v>2</v>
      </c>
      <c r="C8" s="7">
        <v>0</v>
      </c>
      <c r="D8" s="7">
        <v>89</v>
      </c>
      <c r="E8" s="7">
        <v>129</v>
      </c>
    </row>
    <row r="9" spans="1:5" x14ac:dyDescent="0.2">
      <c r="A9" s="9">
        <f t="shared" si="0"/>
        <v>42412</v>
      </c>
      <c r="B9" s="7">
        <v>2</v>
      </c>
      <c r="C9" s="7">
        <v>0</v>
      </c>
      <c r="D9" s="7">
        <v>89</v>
      </c>
      <c r="E9" s="7">
        <v>129</v>
      </c>
    </row>
    <row r="10" spans="1:5" x14ac:dyDescent="0.2">
      <c r="A10" s="9">
        <f t="shared" si="0"/>
        <v>42419</v>
      </c>
      <c r="B10" s="7">
        <v>0</v>
      </c>
      <c r="C10" s="7">
        <v>1</v>
      </c>
      <c r="D10" s="7">
        <v>89</v>
      </c>
      <c r="E10" s="7">
        <v>129</v>
      </c>
    </row>
    <row r="11" spans="1:5" x14ac:dyDescent="0.2">
      <c r="A11" s="9">
        <f t="shared" si="0"/>
        <v>42426</v>
      </c>
      <c r="B11" s="7">
        <v>5</v>
      </c>
      <c r="C11" s="7">
        <v>3</v>
      </c>
      <c r="D11" s="7">
        <v>89</v>
      </c>
      <c r="E11" s="7">
        <v>129</v>
      </c>
    </row>
    <row r="12" spans="1:5" x14ac:dyDescent="0.2">
      <c r="A12" s="9">
        <f>A11+7</f>
        <v>42433</v>
      </c>
      <c r="B12" s="7">
        <v>2</v>
      </c>
      <c r="C12" s="7">
        <v>4</v>
      </c>
      <c r="D12" s="7">
        <v>99</v>
      </c>
      <c r="E12" s="7">
        <v>139</v>
      </c>
    </row>
    <row r="13" spans="1:5" x14ac:dyDescent="0.2">
      <c r="A13" s="9">
        <f>A12+7</f>
        <v>42440</v>
      </c>
      <c r="B13" s="7">
        <v>4</v>
      </c>
      <c r="C13" s="7">
        <v>3</v>
      </c>
      <c r="D13" s="7">
        <v>99</v>
      </c>
      <c r="E13" s="7">
        <v>139</v>
      </c>
    </row>
    <row r="14" spans="1:5" x14ac:dyDescent="0.2">
      <c r="A14" s="9">
        <f>A13+7</f>
        <v>42447</v>
      </c>
      <c r="B14" s="7">
        <v>6</v>
      </c>
      <c r="C14" s="7">
        <v>0</v>
      </c>
      <c r="D14" s="7">
        <v>99</v>
      </c>
      <c r="E14" s="7">
        <v>139</v>
      </c>
    </row>
    <row r="15" spans="1:5" x14ac:dyDescent="0.2">
      <c r="A15" s="9">
        <f t="shared" si="0"/>
        <v>42454</v>
      </c>
      <c r="B15" s="7">
        <v>5</v>
      </c>
      <c r="C15" s="7">
        <v>0</v>
      </c>
      <c r="D15" s="7">
        <v>99</v>
      </c>
      <c r="E15" s="7">
        <v>139</v>
      </c>
    </row>
    <row r="16" spans="1:5" x14ac:dyDescent="0.2">
      <c r="A16" s="9"/>
      <c r="B16" s="7"/>
      <c r="C16" s="7"/>
      <c r="D16" s="7"/>
      <c r="E16" s="7"/>
    </row>
    <row r="17" spans="1:5" x14ac:dyDescent="0.2">
      <c r="A17" s="9" t="s">
        <v>50</v>
      </c>
      <c r="B17" s="7">
        <f>SUMPRODUCT(B3:C15,D3:E15)</f>
        <v>6905</v>
      </c>
      <c r="C17" s="7"/>
      <c r="D17" s="7"/>
      <c r="E17" s="7"/>
    </row>
    <row r="19" spans="1:5" x14ac:dyDescent="0.2">
      <c r="B19" t="s">
        <v>51</v>
      </c>
      <c r="C19" t="s">
        <v>52</v>
      </c>
    </row>
    <row r="20" spans="1:5" x14ac:dyDescent="0.2">
      <c r="A20" t="s">
        <v>53</v>
      </c>
      <c r="B20" s="10">
        <f>AVERAGE(B3:B15)</f>
        <v>3.3076923076923075</v>
      </c>
      <c r="C20" s="10">
        <f>AVERAGE(C3:C15)</f>
        <v>1.6923076923076923</v>
      </c>
    </row>
    <row r="21" spans="1:5" x14ac:dyDescent="0.2">
      <c r="A21" t="s">
        <v>54</v>
      </c>
      <c r="B21">
        <f>MIN(B3:B15)</f>
        <v>0</v>
      </c>
      <c r="C21">
        <f>MIN(C3:C15)</f>
        <v>0</v>
      </c>
    </row>
    <row r="22" spans="1:5" x14ac:dyDescent="0.2">
      <c r="A22" t="s">
        <v>55</v>
      </c>
      <c r="B22">
        <f>MAX(B3:B15)</f>
        <v>6</v>
      </c>
      <c r="C22">
        <f>MAX(C3:C15)</f>
        <v>4</v>
      </c>
    </row>
    <row r="23" spans="1:5" x14ac:dyDescent="0.2">
      <c r="A23" t="s">
        <v>56</v>
      </c>
      <c r="B23" s="10">
        <f>_xlfn.STDEV.P(B3:B15)</f>
        <v>1.8967427701443005</v>
      </c>
      <c r="C23" s="10">
        <f>_xlfn.STDEV.P(C3:C15)</f>
        <v>1.5384615384615385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6.6640625" bestFit="1" customWidth="1"/>
    <col min="2" max="2" width="7.6640625" bestFit="1" customWidth="1"/>
    <col min="3" max="3" width="10.1640625" bestFit="1" customWidth="1"/>
    <col min="4" max="4" width="8.6640625" bestFit="1" customWidth="1"/>
    <col min="5" max="5" width="9.5" bestFit="1" customWidth="1"/>
    <col min="6" max="6" width="8.1640625" bestFit="1" customWidth="1"/>
  </cols>
  <sheetData>
    <row r="1" spans="1:6" x14ac:dyDescent="0.2">
      <c r="A1" s="6" t="s">
        <v>36</v>
      </c>
      <c r="D1" s="11"/>
    </row>
    <row r="2" spans="1:6" x14ac:dyDescent="0.2">
      <c r="A2" t="s">
        <v>34</v>
      </c>
      <c r="D2" s="11"/>
    </row>
    <row r="3" spans="1:6" ht="32" x14ac:dyDescent="0.2">
      <c r="D3" s="11" t="s">
        <v>57</v>
      </c>
    </row>
    <row r="4" spans="1:6" ht="16" x14ac:dyDescent="0.2">
      <c r="A4" t="s">
        <v>58</v>
      </c>
      <c r="B4">
        <v>51</v>
      </c>
      <c r="D4" s="11" t="s">
        <v>59</v>
      </c>
    </row>
    <row r="5" spans="1:6" x14ac:dyDescent="0.2">
      <c r="D5" s="11"/>
    </row>
    <row r="6" spans="1:6" ht="16" x14ac:dyDescent="0.2">
      <c r="B6" s="7" t="s">
        <v>37</v>
      </c>
      <c r="C6" s="7" t="s">
        <v>38</v>
      </c>
      <c r="D6" s="11" t="s">
        <v>39</v>
      </c>
      <c r="E6" s="7" t="s">
        <v>40</v>
      </c>
      <c r="F6" s="7" t="s">
        <v>41</v>
      </c>
    </row>
    <row r="7" spans="1:6" x14ac:dyDescent="0.2">
      <c r="A7" t="s">
        <v>42</v>
      </c>
      <c r="B7">
        <v>7</v>
      </c>
      <c r="C7">
        <v>12</v>
      </c>
      <c r="D7" s="12">
        <v>5</v>
      </c>
      <c r="E7">
        <v>21</v>
      </c>
      <c r="F7">
        <v>4</v>
      </c>
    </row>
    <row r="8" spans="1:6" x14ac:dyDescent="0.2">
      <c r="A8" t="s">
        <v>60</v>
      </c>
      <c r="B8" s="2">
        <f>IF($B$4&gt;50,B7*$D$4,0)</f>
        <v>1.4000000000000001</v>
      </c>
      <c r="C8" s="2">
        <f t="shared" ref="C8:F8" si="0">IF($B$4&gt;50,C7*$D$4,0)</f>
        <v>2.4000000000000004</v>
      </c>
      <c r="D8" s="2">
        <f t="shared" si="0"/>
        <v>1</v>
      </c>
      <c r="E8" s="2">
        <f t="shared" si="0"/>
        <v>4.2</v>
      </c>
      <c r="F8" s="2">
        <f t="shared" si="0"/>
        <v>0.8</v>
      </c>
    </row>
    <row r="9" spans="1:6" x14ac:dyDescent="0.2">
      <c r="A9" t="s">
        <v>61</v>
      </c>
      <c r="B9" s="2">
        <f>B7-B8</f>
        <v>5.6</v>
      </c>
      <c r="C9" s="2">
        <f t="shared" ref="C9:F9" si="1">C7-C8</f>
        <v>9.6</v>
      </c>
      <c r="D9" s="2">
        <f t="shared" si="1"/>
        <v>4</v>
      </c>
      <c r="E9" s="2">
        <f t="shared" si="1"/>
        <v>16.8</v>
      </c>
      <c r="F9" s="2">
        <f t="shared" si="1"/>
        <v>3.2</v>
      </c>
    </row>
    <row r="10" spans="1:6" x14ac:dyDescent="0.2">
      <c r="A10" t="s">
        <v>43</v>
      </c>
      <c r="B10">
        <v>30</v>
      </c>
      <c r="C10">
        <v>60</v>
      </c>
      <c r="D10" s="12">
        <v>30</v>
      </c>
      <c r="E10">
        <v>30</v>
      </c>
      <c r="F10">
        <v>30</v>
      </c>
    </row>
    <row r="11" spans="1:6" x14ac:dyDescent="0.2">
      <c r="B11">
        <f>B7*B10</f>
        <v>210</v>
      </c>
      <c r="C11">
        <f>C7*C10</f>
        <v>720</v>
      </c>
      <c r="D11" s="12">
        <f>D7*D10</f>
        <v>150</v>
      </c>
      <c r="E11">
        <f>E7*E10</f>
        <v>630</v>
      </c>
      <c r="F11">
        <f>F7*F10</f>
        <v>120</v>
      </c>
    </row>
    <row r="12" spans="1:6" x14ac:dyDescent="0.2">
      <c r="D12" s="11"/>
    </row>
    <row r="13" spans="1:6" x14ac:dyDescent="0.2">
      <c r="A13" t="s">
        <v>44</v>
      </c>
      <c r="B13">
        <f>SUMPRODUCT(B9:F9,B10:F10)</f>
        <v>1464</v>
      </c>
      <c r="D13" s="11"/>
    </row>
    <row r="14" spans="1:6" x14ac:dyDescent="0.2">
      <c r="D14" s="11"/>
    </row>
    <row r="15" spans="1:6" x14ac:dyDescent="0.2">
      <c r="D15" s="11"/>
    </row>
    <row r="16" spans="1:6" x14ac:dyDescent="0.2">
      <c r="D1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tabSelected="1" workbookViewId="0">
      <selection activeCell="R12" sqref="R12:R13"/>
    </sheetView>
  </sheetViews>
  <sheetFormatPr baseColWidth="10" defaultColWidth="8.83203125" defaultRowHeight="15" x14ac:dyDescent="0.2"/>
  <cols>
    <col min="1" max="1" width="18.83203125" bestFit="1" customWidth="1"/>
    <col min="2" max="2" width="7.6640625" bestFit="1" customWidth="1"/>
    <col min="3" max="3" width="10.1640625" bestFit="1" customWidth="1"/>
    <col min="4" max="4" width="13.6640625" bestFit="1" customWidth="1"/>
    <col min="5" max="5" width="8.1640625" bestFit="1" customWidth="1"/>
  </cols>
  <sheetData>
    <row r="1" spans="1:5" x14ac:dyDescent="0.2">
      <c r="A1" s="6" t="s">
        <v>36</v>
      </c>
      <c r="B1" s="7"/>
      <c r="C1" s="7"/>
      <c r="D1" s="7"/>
      <c r="E1" s="7"/>
    </row>
    <row r="2" spans="1:5" x14ac:dyDescent="0.2">
      <c r="A2" t="s">
        <v>34</v>
      </c>
      <c r="B2" s="7"/>
      <c r="C2" s="7"/>
      <c r="D2" s="7"/>
      <c r="E2" s="7"/>
    </row>
    <row r="3" spans="1:5" x14ac:dyDescent="0.2">
      <c r="B3" s="7"/>
      <c r="C3" s="7"/>
      <c r="D3" s="7"/>
      <c r="E3" s="7"/>
    </row>
    <row r="4" spans="1:5" x14ac:dyDescent="0.2">
      <c r="A4" t="s">
        <v>62</v>
      </c>
      <c r="B4" s="7">
        <f>SUMPRODUCT(B14:E14,B15:E15)</f>
        <v>14913</v>
      </c>
      <c r="C4" s="7"/>
      <c r="D4" t="s">
        <v>63</v>
      </c>
      <c r="E4" s="7">
        <v>195</v>
      </c>
    </row>
    <row r="5" spans="1:5" x14ac:dyDescent="0.2">
      <c r="A5" t="s">
        <v>64</v>
      </c>
      <c r="B5" s="7">
        <f>E5*E4</f>
        <v>17550</v>
      </c>
      <c r="C5" s="7"/>
      <c r="D5" t="s">
        <v>58</v>
      </c>
      <c r="E5" s="7">
        <v>90</v>
      </c>
    </row>
    <row r="6" spans="1:5" x14ac:dyDescent="0.2">
      <c r="A6" t="s">
        <v>65</v>
      </c>
      <c r="B6" s="7">
        <f>E4*E5-B4</f>
        <v>2637</v>
      </c>
      <c r="C6" s="7"/>
      <c r="D6" s="7"/>
      <c r="E6" s="7"/>
    </row>
    <row r="7" spans="1:5" x14ac:dyDescent="0.2">
      <c r="B7" s="7"/>
      <c r="C7" s="7"/>
      <c r="D7" s="7"/>
      <c r="E7" s="7"/>
    </row>
    <row r="8" spans="1:5" ht="32" x14ac:dyDescent="0.2">
      <c r="A8" s="13" t="s">
        <v>57</v>
      </c>
      <c r="B8" s="11" t="s">
        <v>59</v>
      </c>
      <c r="C8" s="7"/>
      <c r="D8" s="7"/>
      <c r="E8" s="7"/>
    </row>
    <row r="9" spans="1:5" ht="32" x14ac:dyDescent="0.2">
      <c r="A9" s="13" t="s">
        <v>66</v>
      </c>
      <c r="B9" s="14">
        <v>0.3</v>
      </c>
      <c r="C9" s="7"/>
      <c r="D9" s="7"/>
      <c r="E9" s="7"/>
    </row>
    <row r="10" spans="1:5" x14ac:dyDescent="0.2">
      <c r="B10" s="7"/>
      <c r="C10" s="7"/>
      <c r="D10" s="7"/>
      <c r="E10" s="7"/>
    </row>
    <row r="11" spans="1:5" x14ac:dyDescent="0.2">
      <c r="B11" s="7" t="s">
        <v>37</v>
      </c>
      <c r="C11" s="7" t="s">
        <v>38</v>
      </c>
      <c r="D11" s="7" t="s">
        <v>40</v>
      </c>
      <c r="E11" s="7" t="s">
        <v>41</v>
      </c>
    </row>
    <row r="12" spans="1:5" x14ac:dyDescent="0.2">
      <c r="A12" t="s">
        <v>42</v>
      </c>
      <c r="B12" s="7">
        <v>7</v>
      </c>
      <c r="C12" s="7">
        <v>14</v>
      </c>
      <c r="D12" s="7">
        <v>21</v>
      </c>
      <c r="E12" s="7">
        <v>15</v>
      </c>
    </row>
    <row r="13" spans="1:5" x14ac:dyDescent="0.2">
      <c r="A13" t="s">
        <v>60</v>
      </c>
      <c r="B13" s="7">
        <f>IF(E5&lt;51,0,IF(E5&gt;100,B12*B9,B12*B8))</f>
        <v>1.4000000000000001</v>
      </c>
      <c r="C13" s="7">
        <f>IF($E$5&lt;51,0,IF($E$5&gt;100,C12*$B$9,C12*$B$8))</f>
        <v>2.8000000000000003</v>
      </c>
      <c r="D13" s="7">
        <f>IF($E$5&lt;51,0,IF($E$5&gt;100,D12*$B$9,D12*$B$8))</f>
        <v>4.2</v>
      </c>
      <c r="E13" s="7">
        <v>0</v>
      </c>
    </row>
    <row r="14" spans="1:5" x14ac:dyDescent="0.2">
      <c r="A14" t="s">
        <v>67</v>
      </c>
      <c r="B14" s="7">
        <f>B12-B13</f>
        <v>5.6</v>
      </c>
      <c r="C14" s="7">
        <f t="shared" ref="C14:E14" si="0">C12-C13</f>
        <v>11.2</v>
      </c>
      <c r="D14" s="7">
        <f t="shared" si="0"/>
        <v>16.8</v>
      </c>
      <c r="E14" s="7">
        <f t="shared" si="0"/>
        <v>15</v>
      </c>
    </row>
    <row r="15" spans="1:5" x14ac:dyDescent="0.2">
      <c r="A15" t="s">
        <v>43</v>
      </c>
      <c r="B15" s="7">
        <f>$E$5</f>
        <v>90</v>
      </c>
      <c r="C15" s="7">
        <f>E5*2</f>
        <v>180</v>
      </c>
      <c r="D15" s="7">
        <f>E5*1.5</f>
        <v>135</v>
      </c>
      <c r="E15" s="7">
        <f>E14*0.5*E5</f>
        <v>675</v>
      </c>
    </row>
    <row r="16" spans="1:5" x14ac:dyDescent="0.2">
      <c r="A16" t="s">
        <v>68</v>
      </c>
      <c r="B16" s="7">
        <f>B12*B15</f>
        <v>630</v>
      </c>
      <c r="C16" s="7">
        <f>C12*C15</f>
        <v>2520</v>
      </c>
      <c r="D16" s="7">
        <f>D12*D15</f>
        <v>2835</v>
      </c>
      <c r="E16" s="7">
        <f>E12*E15</f>
        <v>10125</v>
      </c>
    </row>
    <row r="17" spans="2:5" x14ac:dyDescent="0.2">
      <c r="B17" s="7"/>
      <c r="C17" s="7"/>
      <c r="D17" s="7"/>
      <c r="E17" s="7"/>
    </row>
    <row r="18" spans="2:5" x14ac:dyDescent="0.2">
      <c r="B18" s="7"/>
      <c r="C18" s="7"/>
      <c r="D18" s="7"/>
      <c r="E18" s="7"/>
    </row>
    <row r="19" spans="2:5" x14ac:dyDescent="0.2">
      <c r="B19" s="7"/>
      <c r="C19" s="7"/>
      <c r="D19" s="7"/>
      <c r="E1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5" customWidth="1"/>
    <col min="2" max="2" width="9.83203125" bestFit="1" customWidth="1"/>
  </cols>
  <sheetData>
    <row r="1" spans="1:15" ht="21" thickBot="1" x14ac:dyDescent="0.3">
      <c r="A1" s="15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9" thickTop="1" thickBot="1" x14ac:dyDescent="0.25">
      <c r="A2" s="16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6" thickTop="1" x14ac:dyDescent="0.2"/>
    <row r="4" spans="1:15" ht="16" hidden="1" thickBot="1" x14ac:dyDescent="0.25">
      <c r="A4" s="18" t="s">
        <v>70</v>
      </c>
      <c r="B4" s="19">
        <v>42736</v>
      </c>
    </row>
    <row r="5" spans="1:15" ht="16" thickBot="1" x14ac:dyDescent="0.25">
      <c r="A5" s="18"/>
      <c r="B5" s="20"/>
      <c r="C5" s="21">
        <f t="shared" ref="C5:N5" si="0">$C$6</f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</row>
    <row r="6" spans="1:15" ht="16" thickBot="1" x14ac:dyDescent="0.25">
      <c r="A6" s="47" t="s">
        <v>71</v>
      </c>
      <c r="B6" s="48">
        <f>MIN(C22:N22)</f>
        <v>-270.36</v>
      </c>
      <c r="C6" s="21"/>
      <c r="D6" s="21"/>
      <c r="F6" s="21"/>
      <c r="G6" s="21"/>
      <c r="H6" s="21"/>
      <c r="I6" s="21"/>
      <c r="J6" s="21"/>
      <c r="K6" s="21"/>
      <c r="L6" s="21"/>
      <c r="M6" s="21"/>
      <c r="N6" s="21"/>
    </row>
    <row r="7" spans="1:15" ht="16" thickBot="1" x14ac:dyDescent="0.25">
      <c r="A7" s="47" t="s">
        <v>72</v>
      </c>
      <c r="B7" s="49">
        <f>(O31-O66)/O31</f>
        <v>0.15610774992797466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5" ht="16" thickBot="1" x14ac:dyDescent="0.25">
      <c r="A8" s="47" t="s">
        <v>73</v>
      </c>
      <c r="B8" s="48">
        <f>N67</f>
        <v>2870.7599999999993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5" ht="16" thickBot="1" x14ac:dyDescent="0.25">
      <c r="A9" s="18"/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5" ht="16" thickBot="1" x14ac:dyDescent="0.25">
      <c r="A10" s="18"/>
      <c r="B10" s="2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5" ht="16" thickBot="1" x14ac:dyDescent="0.25">
      <c r="A11" s="50" t="s">
        <v>74</v>
      </c>
      <c r="B11" s="51">
        <v>0.1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5" ht="16" thickBot="1" x14ac:dyDescent="0.25">
      <c r="A12" s="50" t="s">
        <v>75</v>
      </c>
      <c r="B12" s="52">
        <v>0.2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5" ht="16" thickBot="1" x14ac:dyDescent="0.25">
      <c r="A13" s="50" t="s">
        <v>76</v>
      </c>
      <c r="B13" s="53">
        <v>89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5" ht="16" thickBot="1" x14ac:dyDescent="0.25">
      <c r="A14" s="54" t="s">
        <v>77</v>
      </c>
      <c r="B14" s="55">
        <v>200</v>
      </c>
      <c r="C14" s="53">
        <f>$B$14</f>
        <v>200</v>
      </c>
      <c r="D14" s="53">
        <f t="shared" ref="D14:J14" si="1">$B$14</f>
        <v>200</v>
      </c>
      <c r="E14" s="53">
        <f t="shared" si="1"/>
        <v>200</v>
      </c>
      <c r="F14" s="53">
        <f t="shared" si="1"/>
        <v>200</v>
      </c>
      <c r="G14" s="53">
        <f t="shared" si="1"/>
        <v>200</v>
      </c>
      <c r="H14" s="53">
        <f t="shared" si="1"/>
        <v>200</v>
      </c>
      <c r="I14" s="53">
        <f t="shared" si="1"/>
        <v>200</v>
      </c>
      <c r="J14" s="53">
        <f t="shared" si="1"/>
        <v>200</v>
      </c>
      <c r="K14" s="53">
        <f>$B$14*2</f>
        <v>400</v>
      </c>
      <c r="L14" s="53">
        <f t="shared" ref="L14:N14" si="2">$B$14*2</f>
        <v>400</v>
      </c>
      <c r="M14" s="53">
        <f t="shared" si="2"/>
        <v>400</v>
      </c>
      <c r="N14" s="53">
        <f t="shared" si="2"/>
        <v>400</v>
      </c>
    </row>
    <row r="15" spans="1:15" ht="16" thickBot="1" x14ac:dyDescent="0.25"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5" x14ac:dyDescent="0.2">
      <c r="A16" s="23" t="s">
        <v>78</v>
      </c>
      <c r="B16" s="23"/>
      <c r="C16" s="24" t="s">
        <v>0</v>
      </c>
      <c r="D16" s="24" t="s">
        <v>1</v>
      </c>
      <c r="E16" s="24" t="s">
        <v>2</v>
      </c>
      <c r="F16" s="24" t="s">
        <v>3</v>
      </c>
      <c r="G16" s="24" t="s">
        <v>4</v>
      </c>
      <c r="H16" s="24" t="s">
        <v>5</v>
      </c>
      <c r="I16" s="24" t="s">
        <v>6</v>
      </c>
      <c r="J16" s="24" t="s">
        <v>7</v>
      </c>
      <c r="K16" s="24" t="s">
        <v>8</v>
      </c>
      <c r="L16" s="24" t="s">
        <v>9</v>
      </c>
      <c r="M16" s="24" t="s">
        <v>10</v>
      </c>
      <c r="N16" s="24" t="s">
        <v>11</v>
      </c>
      <c r="O16" s="24"/>
    </row>
    <row r="17" spans="1:15" ht="16" thickBot="1" x14ac:dyDescent="0.25">
      <c r="A17" s="18" t="s">
        <v>79</v>
      </c>
      <c r="B17" s="22"/>
      <c r="C17" s="25">
        <v>10</v>
      </c>
      <c r="D17" s="25">
        <v>9</v>
      </c>
      <c r="E17" s="25">
        <v>12</v>
      </c>
      <c r="F17" s="25">
        <v>14</v>
      </c>
      <c r="G17" s="25">
        <v>16</v>
      </c>
      <c r="H17" s="25">
        <v>15</v>
      </c>
      <c r="I17" s="25">
        <v>18</v>
      </c>
      <c r="J17" s="25">
        <v>17</v>
      </c>
      <c r="K17" s="25">
        <v>13</v>
      </c>
      <c r="L17" s="25">
        <v>15</v>
      </c>
      <c r="M17" s="25">
        <v>19</v>
      </c>
      <c r="N17" s="25">
        <v>23</v>
      </c>
    </row>
    <row r="18" spans="1:15" ht="16" thickBot="1" x14ac:dyDescent="0.25">
      <c r="A18" s="18" t="s">
        <v>80</v>
      </c>
      <c r="B18" s="22"/>
      <c r="C18" s="26">
        <f>C17*(1+$B$12)</f>
        <v>12</v>
      </c>
      <c r="D18" s="26">
        <f t="shared" ref="D18:N18" si="3">D17*(1+$B$12)</f>
        <v>10.799999999999999</v>
      </c>
      <c r="E18" s="26">
        <f t="shared" si="3"/>
        <v>14.399999999999999</v>
      </c>
      <c r="F18" s="26">
        <f t="shared" si="3"/>
        <v>16.8</v>
      </c>
      <c r="G18" s="26">
        <f t="shared" si="3"/>
        <v>19.2</v>
      </c>
      <c r="H18" s="26">
        <f t="shared" si="3"/>
        <v>18</v>
      </c>
      <c r="I18" s="26">
        <f t="shared" si="3"/>
        <v>21.599999999999998</v>
      </c>
      <c r="J18" s="26">
        <f t="shared" si="3"/>
        <v>20.399999999999999</v>
      </c>
      <c r="K18" s="26">
        <f t="shared" si="3"/>
        <v>15.6</v>
      </c>
      <c r="L18" s="26">
        <f t="shared" si="3"/>
        <v>18</v>
      </c>
      <c r="M18" s="26">
        <f t="shared" si="3"/>
        <v>22.8</v>
      </c>
      <c r="N18" s="26">
        <f t="shared" si="3"/>
        <v>27.599999999999998</v>
      </c>
      <c r="O18" s="27"/>
    </row>
    <row r="20" spans="1:15" x14ac:dyDescent="0.2">
      <c r="A20" s="23" t="s">
        <v>81</v>
      </c>
      <c r="B20" s="28" t="s">
        <v>82</v>
      </c>
      <c r="C20" s="24" t="s">
        <v>0</v>
      </c>
      <c r="D20" s="24" t="s">
        <v>1</v>
      </c>
      <c r="E20" s="24" t="s">
        <v>2</v>
      </c>
      <c r="F20" s="24" t="s">
        <v>3</v>
      </c>
      <c r="G20" s="24" t="s">
        <v>4</v>
      </c>
      <c r="H20" s="24" t="s">
        <v>5</v>
      </c>
      <c r="I20" s="24" t="s">
        <v>6</v>
      </c>
      <c r="J20" s="24" t="s">
        <v>7</v>
      </c>
      <c r="K20" s="24" t="s">
        <v>8</v>
      </c>
      <c r="L20" s="24" t="s">
        <v>9</v>
      </c>
      <c r="M20" s="24" t="s">
        <v>10</v>
      </c>
      <c r="N20" s="24" t="s">
        <v>11</v>
      </c>
      <c r="O20" s="29" t="s">
        <v>83</v>
      </c>
    </row>
    <row r="21" spans="1:15" ht="16" thickBot="1" x14ac:dyDescent="0.25">
      <c r="A21" s="18" t="s">
        <v>84</v>
      </c>
      <c r="B21" s="32">
        <v>50</v>
      </c>
      <c r="C21" s="32">
        <f>B67</f>
        <v>50</v>
      </c>
      <c r="D21" s="32">
        <f t="shared" ref="D21:N21" si="4">C67</f>
        <v>-126.20000000000005</v>
      </c>
      <c r="E21" s="32">
        <f t="shared" si="4"/>
        <v>-270.36</v>
      </c>
      <c r="F21" s="32">
        <f t="shared" si="4"/>
        <v>-190.24000000000012</v>
      </c>
      <c r="G21" s="32">
        <f t="shared" si="4"/>
        <v>39.400000000000091</v>
      </c>
      <c r="H21" s="32">
        <f t="shared" si="4"/>
        <v>418.56000000000017</v>
      </c>
      <c r="I21" s="32">
        <f t="shared" si="4"/>
        <v>722.96000000000026</v>
      </c>
      <c r="J21" s="32">
        <f t="shared" si="4"/>
        <v>1251.6400000000003</v>
      </c>
      <c r="K21" s="32">
        <f t="shared" si="4"/>
        <v>1705.5600000000004</v>
      </c>
      <c r="L21" s="32">
        <f t="shared" si="4"/>
        <v>1660.44</v>
      </c>
      <c r="M21" s="32">
        <f t="shared" si="4"/>
        <v>1764.8400000000001</v>
      </c>
      <c r="N21" s="32">
        <f t="shared" si="4"/>
        <v>2168.2799999999997</v>
      </c>
    </row>
    <row r="22" spans="1:15" ht="16" thickBot="1" x14ac:dyDescent="0.25">
      <c r="A22" s="18" t="s">
        <v>85</v>
      </c>
      <c r="B22" s="32">
        <f t="shared" ref="B22:N22" si="5">B67</f>
        <v>50</v>
      </c>
      <c r="C22" s="32">
        <f t="shared" si="5"/>
        <v>-126.20000000000005</v>
      </c>
      <c r="D22" s="32">
        <f t="shared" si="5"/>
        <v>-270.36</v>
      </c>
      <c r="E22" s="32">
        <f t="shared" si="5"/>
        <v>-190.24000000000012</v>
      </c>
      <c r="F22" s="32">
        <f t="shared" si="5"/>
        <v>39.400000000000091</v>
      </c>
      <c r="G22" s="32">
        <f t="shared" si="5"/>
        <v>418.56000000000017</v>
      </c>
      <c r="H22" s="32">
        <f t="shared" si="5"/>
        <v>722.96000000000026</v>
      </c>
      <c r="I22" s="32">
        <f t="shared" si="5"/>
        <v>1251.6400000000003</v>
      </c>
      <c r="J22" s="32">
        <f t="shared" si="5"/>
        <v>1705.5600000000004</v>
      </c>
      <c r="K22" s="32">
        <f t="shared" si="5"/>
        <v>1660.44</v>
      </c>
      <c r="L22" s="32">
        <f t="shared" si="5"/>
        <v>1764.8400000000001</v>
      </c>
      <c r="M22" s="32">
        <f t="shared" si="5"/>
        <v>2168.2799999999997</v>
      </c>
      <c r="N22" s="32">
        <f t="shared" si="5"/>
        <v>2870.7599999999993</v>
      </c>
    </row>
    <row r="23" spans="1:15" x14ac:dyDescent="0.2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x14ac:dyDescent="0.2">
      <c r="A24" s="23" t="s">
        <v>86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1:15" ht="16" thickBot="1" x14ac:dyDescent="0.25">
      <c r="A25" s="18" t="s">
        <v>87</v>
      </c>
      <c r="B25" s="32"/>
      <c r="C25" s="32">
        <f t="shared" ref="C25:N25" si="6">C18*$B$13</f>
        <v>1068</v>
      </c>
      <c r="D25" s="32">
        <f t="shared" si="6"/>
        <v>961.19999999999993</v>
      </c>
      <c r="E25" s="32">
        <f t="shared" si="6"/>
        <v>1281.5999999999999</v>
      </c>
      <c r="F25" s="32">
        <f t="shared" si="6"/>
        <v>1495.2</v>
      </c>
      <c r="G25" s="32">
        <f t="shared" si="6"/>
        <v>1708.8</v>
      </c>
      <c r="H25" s="32">
        <f t="shared" si="6"/>
        <v>1602</v>
      </c>
      <c r="I25" s="32">
        <f t="shared" si="6"/>
        <v>1922.3999999999999</v>
      </c>
      <c r="J25" s="32">
        <f t="shared" si="6"/>
        <v>1815.6</v>
      </c>
      <c r="K25" s="32">
        <f t="shared" si="6"/>
        <v>1388.3999999999999</v>
      </c>
      <c r="L25" s="32">
        <f t="shared" si="6"/>
        <v>1602</v>
      </c>
      <c r="M25" s="32">
        <f t="shared" si="6"/>
        <v>2029.2</v>
      </c>
      <c r="N25" s="32">
        <f t="shared" si="6"/>
        <v>2456.3999999999996</v>
      </c>
      <c r="O25">
        <f>SUM(B25:N25)</f>
        <v>19330.800000000003</v>
      </c>
    </row>
    <row r="26" spans="1:15" ht="16" thickBot="1" x14ac:dyDescent="0.25">
      <c r="A26" s="18" t="s">
        <v>88</v>
      </c>
      <c r="B26" s="32"/>
      <c r="C26" s="32">
        <f>C25*B11</f>
        <v>106.80000000000001</v>
      </c>
      <c r="D26" s="32">
        <f t="shared" ref="D26:N26" si="7">D25*$F$5</f>
        <v>0</v>
      </c>
      <c r="E26" s="32">
        <f t="shared" si="7"/>
        <v>0</v>
      </c>
      <c r="F26" s="32">
        <f t="shared" si="7"/>
        <v>0</v>
      </c>
      <c r="G26" s="32">
        <f t="shared" si="7"/>
        <v>0</v>
      </c>
      <c r="H26" s="32">
        <f t="shared" si="7"/>
        <v>0</v>
      </c>
      <c r="I26" s="32">
        <f t="shared" si="7"/>
        <v>0</v>
      </c>
      <c r="J26" s="32">
        <f t="shared" si="7"/>
        <v>0</v>
      </c>
      <c r="K26" s="32">
        <f t="shared" si="7"/>
        <v>0</v>
      </c>
      <c r="L26" s="32">
        <f t="shared" si="7"/>
        <v>0</v>
      </c>
      <c r="M26" s="32">
        <f t="shared" si="7"/>
        <v>0</v>
      </c>
      <c r="N26" s="32">
        <f t="shared" si="7"/>
        <v>0</v>
      </c>
      <c r="O26">
        <f t="shared" ref="O26:O30" si="8">SUM(B26:N26)</f>
        <v>106.80000000000001</v>
      </c>
    </row>
    <row r="27" spans="1:15" hidden="1" x14ac:dyDescent="0.2">
      <c r="A27" s="37" t="s">
        <v>89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>
        <f t="shared" si="8"/>
        <v>0</v>
      </c>
    </row>
    <row r="28" spans="1:15" hidden="1" x14ac:dyDescent="0.2">
      <c r="A28" s="37" t="s">
        <v>90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>
        <f t="shared" si="8"/>
        <v>0</v>
      </c>
    </row>
    <row r="29" spans="1:15" hidden="1" x14ac:dyDescent="0.2">
      <c r="A29" s="37" t="s">
        <v>91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>
        <f t="shared" si="8"/>
        <v>0</v>
      </c>
    </row>
    <row r="30" spans="1:15" hidden="1" x14ac:dyDescent="0.2">
      <c r="A30" s="37" t="s">
        <v>92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>
        <f t="shared" si="8"/>
        <v>0</v>
      </c>
    </row>
    <row r="31" spans="1:15" ht="16" thickBot="1" x14ac:dyDescent="0.25">
      <c r="A31" s="38" t="s">
        <v>93</v>
      </c>
      <c r="B31" s="39"/>
      <c r="C31" s="39">
        <f t="shared" ref="C31:N31" si="9">SUM(C25,C27:C30,(C26*-1))</f>
        <v>961.2</v>
      </c>
      <c r="D31" s="39">
        <f t="shared" si="9"/>
        <v>961.19999999999993</v>
      </c>
      <c r="E31" s="39">
        <f t="shared" si="9"/>
        <v>1281.5999999999999</v>
      </c>
      <c r="F31" s="39">
        <f t="shared" si="9"/>
        <v>1495.2</v>
      </c>
      <c r="G31" s="39">
        <f t="shared" si="9"/>
        <v>1708.8</v>
      </c>
      <c r="H31" s="39">
        <f t="shared" si="9"/>
        <v>1602</v>
      </c>
      <c r="I31" s="39">
        <f t="shared" si="9"/>
        <v>1922.3999999999999</v>
      </c>
      <c r="J31" s="39">
        <f t="shared" si="9"/>
        <v>1815.6</v>
      </c>
      <c r="K31" s="39">
        <f t="shared" si="9"/>
        <v>1388.3999999999999</v>
      </c>
      <c r="L31" s="39">
        <f t="shared" si="9"/>
        <v>1602</v>
      </c>
      <c r="M31" s="39">
        <f t="shared" si="9"/>
        <v>2029.2</v>
      </c>
      <c r="N31" s="39">
        <f t="shared" si="9"/>
        <v>2456.3999999999996</v>
      </c>
      <c r="O31" s="40">
        <f>SUM(O25:O30)</f>
        <v>19437.600000000002</v>
      </c>
    </row>
    <row r="32" spans="1:15" ht="16" thickBot="1" x14ac:dyDescent="0.25">
      <c r="A32" s="18" t="s">
        <v>94</v>
      </c>
      <c r="B32" s="41">
        <f t="shared" ref="B32:N32" si="10">(B21+B31)</f>
        <v>50</v>
      </c>
      <c r="C32" s="41">
        <f t="shared" si="10"/>
        <v>1011.2</v>
      </c>
      <c r="D32" s="41">
        <f t="shared" si="10"/>
        <v>834.99999999999989</v>
      </c>
      <c r="E32" s="41">
        <f t="shared" si="10"/>
        <v>1011.2399999999999</v>
      </c>
      <c r="F32" s="41">
        <f t="shared" si="10"/>
        <v>1304.96</v>
      </c>
      <c r="G32" s="41">
        <f t="shared" si="10"/>
        <v>1748.2</v>
      </c>
      <c r="H32" s="41">
        <f t="shared" si="10"/>
        <v>2020.5600000000002</v>
      </c>
      <c r="I32" s="41">
        <f t="shared" si="10"/>
        <v>2645.36</v>
      </c>
      <c r="J32" s="41">
        <f t="shared" si="10"/>
        <v>3067.2400000000002</v>
      </c>
      <c r="K32" s="41">
        <f t="shared" si="10"/>
        <v>3093.96</v>
      </c>
      <c r="L32" s="41">
        <f t="shared" si="10"/>
        <v>3262.44</v>
      </c>
      <c r="M32" s="41">
        <f t="shared" si="10"/>
        <v>3794.04</v>
      </c>
      <c r="N32" s="41">
        <f t="shared" si="10"/>
        <v>4624.6799999999994</v>
      </c>
      <c r="O32" s="42"/>
    </row>
    <row r="33" spans="1:15" ht="16" thickBot="1" x14ac:dyDescent="0.25">
      <c r="A33" s="1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2">
      <c r="A34" s="23" t="s">
        <v>95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</row>
    <row r="35" spans="1:15" ht="16" thickBot="1" x14ac:dyDescent="0.25">
      <c r="A35" s="18" t="s">
        <v>96</v>
      </c>
      <c r="B35" s="32"/>
      <c r="C35" s="32">
        <f t="shared" ref="C35:N35" si="11">C14</f>
        <v>200</v>
      </c>
      <c r="D35" s="32">
        <f t="shared" si="11"/>
        <v>200</v>
      </c>
      <c r="E35" s="32">
        <f t="shared" si="11"/>
        <v>200</v>
      </c>
      <c r="F35" s="32">
        <f t="shared" si="11"/>
        <v>200</v>
      </c>
      <c r="G35" s="32">
        <f t="shared" si="11"/>
        <v>200</v>
      </c>
      <c r="H35" s="32">
        <f t="shared" si="11"/>
        <v>200</v>
      </c>
      <c r="I35" s="32">
        <f t="shared" si="11"/>
        <v>200</v>
      </c>
      <c r="J35" s="32">
        <f t="shared" si="11"/>
        <v>200</v>
      </c>
      <c r="K35" s="32">
        <f t="shared" si="11"/>
        <v>400</v>
      </c>
      <c r="L35" s="32">
        <f t="shared" si="11"/>
        <v>400</v>
      </c>
      <c r="M35" s="32">
        <f t="shared" si="11"/>
        <v>400</v>
      </c>
      <c r="N35" s="32">
        <f t="shared" si="11"/>
        <v>400</v>
      </c>
      <c r="O35" s="36">
        <f t="shared" ref="O35:O66" si="12">SUM(C35:N35)</f>
        <v>3200</v>
      </c>
    </row>
    <row r="36" spans="1:15" ht="16" thickBot="1" x14ac:dyDescent="0.25">
      <c r="A36" s="18" t="s">
        <v>97</v>
      </c>
      <c r="B36" s="32"/>
      <c r="C36" s="32">
        <v>1</v>
      </c>
      <c r="D36" s="32">
        <v>1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K36" s="32">
        <v>1</v>
      </c>
      <c r="L36" s="32">
        <v>1</v>
      </c>
      <c r="M36" s="32">
        <v>1</v>
      </c>
      <c r="N36" s="32">
        <v>1</v>
      </c>
      <c r="O36" s="36">
        <f t="shared" si="12"/>
        <v>12</v>
      </c>
    </row>
    <row r="37" spans="1:15" ht="16" thickBot="1" x14ac:dyDescent="0.25">
      <c r="A37" s="18" t="s">
        <v>98</v>
      </c>
      <c r="B37" s="32"/>
      <c r="C37" s="32">
        <v>600</v>
      </c>
      <c r="D37" s="32">
        <v>600</v>
      </c>
      <c r="E37" s="32">
        <v>600</v>
      </c>
      <c r="F37" s="32">
        <v>600</v>
      </c>
      <c r="G37" s="32">
        <v>600</v>
      </c>
      <c r="H37" s="32">
        <v>600</v>
      </c>
      <c r="I37" s="32">
        <v>600</v>
      </c>
      <c r="J37" s="32">
        <v>600</v>
      </c>
      <c r="K37" s="32">
        <v>600</v>
      </c>
      <c r="L37" s="32">
        <v>600</v>
      </c>
      <c r="M37" s="32">
        <v>600</v>
      </c>
      <c r="N37" s="32">
        <v>600</v>
      </c>
      <c r="O37" s="36">
        <f t="shared" si="12"/>
        <v>7200</v>
      </c>
    </row>
    <row r="38" spans="1:15" ht="16" thickBot="1" x14ac:dyDescent="0.25">
      <c r="A38" s="18" t="s">
        <v>99</v>
      </c>
      <c r="B38" s="32"/>
      <c r="C38" s="32">
        <v>1</v>
      </c>
      <c r="D38" s="32">
        <v>1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K38" s="32">
        <v>1</v>
      </c>
      <c r="L38" s="32">
        <v>1</v>
      </c>
      <c r="M38" s="32">
        <v>1</v>
      </c>
      <c r="N38" s="32">
        <v>1</v>
      </c>
      <c r="O38" s="36">
        <f t="shared" si="12"/>
        <v>12</v>
      </c>
    </row>
    <row r="39" spans="1:15" ht="16" thickBot="1" x14ac:dyDescent="0.25">
      <c r="A39" s="18" t="s">
        <v>100</v>
      </c>
      <c r="B39" s="32"/>
      <c r="C39" s="32">
        <v>1</v>
      </c>
      <c r="D39" s="32">
        <v>1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K39" s="32">
        <v>1</v>
      </c>
      <c r="L39" s="32">
        <v>1</v>
      </c>
      <c r="M39" s="32">
        <v>1</v>
      </c>
      <c r="N39" s="32">
        <v>1</v>
      </c>
      <c r="O39" s="36">
        <f t="shared" si="12"/>
        <v>12</v>
      </c>
    </row>
    <row r="40" spans="1:15" ht="16" thickBot="1" x14ac:dyDescent="0.25">
      <c r="A40" s="18" t="s">
        <v>101</v>
      </c>
      <c r="B40" s="32"/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6">
        <f t="shared" si="12"/>
        <v>12</v>
      </c>
    </row>
    <row r="41" spans="1:15" ht="16" thickBot="1" x14ac:dyDescent="0.25">
      <c r="A41" s="18" t="s">
        <v>102</v>
      </c>
      <c r="B41" s="32"/>
      <c r="C41" s="32">
        <f>C25*0.3</f>
        <v>320.39999999999998</v>
      </c>
      <c r="D41" s="32">
        <f t="shared" ref="D41:N41" si="13">D25*0.3</f>
        <v>288.35999999999996</v>
      </c>
      <c r="E41" s="32">
        <f t="shared" si="13"/>
        <v>384.47999999999996</v>
      </c>
      <c r="F41" s="32">
        <f t="shared" si="13"/>
        <v>448.56</v>
      </c>
      <c r="G41" s="32">
        <f t="shared" si="13"/>
        <v>512.64</v>
      </c>
      <c r="H41" s="32">
        <f t="shared" si="13"/>
        <v>480.59999999999997</v>
      </c>
      <c r="I41" s="32">
        <f t="shared" si="13"/>
        <v>576.71999999999991</v>
      </c>
      <c r="J41" s="32">
        <f t="shared" si="13"/>
        <v>544.67999999999995</v>
      </c>
      <c r="K41" s="32">
        <f t="shared" si="13"/>
        <v>416.51999999999992</v>
      </c>
      <c r="L41" s="32">
        <f t="shared" si="13"/>
        <v>480.59999999999997</v>
      </c>
      <c r="M41" s="32">
        <f t="shared" si="13"/>
        <v>608.76</v>
      </c>
      <c r="N41" s="32">
        <f t="shared" si="13"/>
        <v>736.91999999999985</v>
      </c>
      <c r="O41" s="36">
        <f t="shared" si="12"/>
        <v>5799.24</v>
      </c>
    </row>
    <row r="42" spans="1:15" hidden="1" x14ac:dyDescent="0.2">
      <c r="A42" s="37" t="s">
        <v>103</v>
      </c>
      <c r="B42" s="32"/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6">
        <f t="shared" si="12"/>
        <v>12</v>
      </c>
    </row>
    <row r="43" spans="1:15" hidden="1" x14ac:dyDescent="0.2">
      <c r="A43" s="37" t="s">
        <v>104</v>
      </c>
      <c r="B43" s="32"/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6">
        <f t="shared" si="12"/>
        <v>12</v>
      </c>
    </row>
    <row r="44" spans="1:15" hidden="1" x14ac:dyDescent="0.2">
      <c r="A44" s="37" t="s">
        <v>105</v>
      </c>
      <c r="B44" s="32"/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6">
        <f t="shared" si="12"/>
        <v>12</v>
      </c>
    </row>
    <row r="45" spans="1:15" hidden="1" x14ac:dyDescent="0.2">
      <c r="A45" s="37" t="s">
        <v>106</v>
      </c>
      <c r="B45" s="32"/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6">
        <f t="shared" si="12"/>
        <v>12</v>
      </c>
    </row>
    <row r="46" spans="1:15" hidden="1" x14ac:dyDescent="0.2">
      <c r="A46" s="37" t="s">
        <v>107</v>
      </c>
      <c r="B46" s="32"/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v>1</v>
      </c>
      <c r="N46" s="32">
        <v>1</v>
      </c>
      <c r="O46" s="36">
        <f t="shared" si="12"/>
        <v>12</v>
      </c>
    </row>
    <row r="47" spans="1:15" hidden="1" x14ac:dyDescent="0.2">
      <c r="A47" s="37" t="s">
        <v>108</v>
      </c>
      <c r="B47" s="32"/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1</v>
      </c>
      <c r="I47" s="32">
        <v>1</v>
      </c>
      <c r="J47" s="32">
        <v>1</v>
      </c>
      <c r="K47" s="32">
        <v>1</v>
      </c>
      <c r="L47" s="32">
        <v>1</v>
      </c>
      <c r="M47" s="32">
        <v>1</v>
      </c>
      <c r="N47" s="32">
        <v>1</v>
      </c>
      <c r="O47" s="36">
        <f t="shared" si="12"/>
        <v>12</v>
      </c>
    </row>
    <row r="48" spans="1:15" hidden="1" x14ac:dyDescent="0.2">
      <c r="A48" s="37" t="s">
        <v>109</v>
      </c>
      <c r="B48" s="32"/>
      <c r="C48" s="32">
        <v>1</v>
      </c>
      <c r="D48" s="32">
        <v>1</v>
      </c>
      <c r="E48" s="32">
        <v>1</v>
      </c>
      <c r="F48" s="32">
        <v>1</v>
      </c>
      <c r="G48" s="32">
        <v>1</v>
      </c>
      <c r="H48" s="32">
        <v>1</v>
      </c>
      <c r="I48" s="32">
        <v>1</v>
      </c>
      <c r="J48" s="32">
        <v>1</v>
      </c>
      <c r="K48" s="32">
        <v>1</v>
      </c>
      <c r="L48" s="32">
        <v>1</v>
      </c>
      <c r="M48" s="32">
        <v>1</v>
      </c>
      <c r="N48" s="32">
        <v>1</v>
      </c>
      <c r="O48" s="36">
        <f t="shared" si="12"/>
        <v>12</v>
      </c>
    </row>
    <row r="49" spans="1:15" hidden="1" x14ac:dyDescent="0.2">
      <c r="A49" s="37" t="s">
        <v>110</v>
      </c>
      <c r="B49" s="32"/>
      <c r="C49" s="32">
        <v>1</v>
      </c>
      <c r="D49" s="32">
        <v>1</v>
      </c>
      <c r="E49" s="32">
        <v>1</v>
      </c>
      <c r="F49" s="32">
        <v>1</v>
      </c>
      <c r="G49" s="32">
        <v>1</v>
      </c>
      <c r="H49" s="32">
        <v>1</v>
      </c>
      <c r="I49" s="32">
        <v>1</v>
      </c>
      <c r="J49" s="32">
        <v>1</v>
      </c>
      <c r="K49" s="32">
        <v>1</v>
      </c>
      <c r="L49" s="32">
        <v>1</v>
      </c>
      <c r="M49" s="32">
        <v>1</v>
      </c>
      <c r="N49" s="32">
        <v>1</v>
      </c>
      <c r="O49" s="36">
        <f t="shared" si="12"/>
        <v>12</v>
      </c>
    </row>
    <row r="50" spans="1:15" hidden="1" x14ac:dyDescent="0.2">
      <c r="A50" s="37" t="s">
        <v>111</v>
      </c>
      <c r="B50" s="32"/>
      <c r="C50" s="32">
        <v>1</v>
      </c>
      <c r="D50" s="32">
        <v>1</v>
      </c>
      <c r="E50" s="32">
        <v>1</v>
      </c>
      <c r="F50" s="32">
        <v>1</v>
      </c>
      <c r="G50" s="32">
        <v>1</v>
      </c>
      <c r="H50" s="32">
        <v>1</v>
      </c>
      <c r="I50" s="32">
        <v>1</v>
      </c>
      <c r="J50" s="32">
        <v>1</v>
      </c>
      <c r="K50" s="32">
        <v>1</v>
      </c>
      <c r="L50" s="32">
        <v>1</v>
      </c>
      <c r="M50" s="32">
        <v>1</v>
      </c>
      <c r="N50" s="32">
        <v>1</v>
      </c>
      <c r="O50" s="36">
        <f t="shared" si="12"/>
        <v>12</v>
      </c>
    </row>
    <row r="51" spans="1:15" hidden="1" x14ac:dyDescent="0.2">
      <c r="A51" s="37" t="s">
        <v>112</v>
      </c>
      <c r="B51" s="32"/>
      <c r="C51" s="32">
        <v>1</v>
      </c>
      <c r="D51" s="32">
        <v>1</v>
      </c>
      <c r="E51" s="32">
        <v>1</v>
      </c>
      <c r="F51" s="32">
        <v>1</v>
      </c>
      <c r="G51" s="32">
        <v>1</v>
      </c>
      <c r="H51" s="32">
        <v>1</v>
      </c>
      <c r="I51" s="32">
        <v>1</v>
      </c>
      <c r="J51" s="32">
        <v>1</v>
      </c>
      <c r="K51" s="32">
        <v>1</v>
      </c>
      <c r="L51" s="32">
        <v>1</v>
      </c>
      <c r="M51" s="32">
        <v>1</v>
      </c>
      <c r="N51" s="32">
        <v>1</v>
      </c>
      <c r="O51" s="36">
        <f t="shared" si="12"/>
        <v>12</v>
      </c>
    </row>
    <row r="52" spans="1:15" hidden="1" x14ac:dyDescent="0.2">
      <c r="A52" s="37" t="s">
        <v>113</v>
      </c>
      <c r="B52" s="32"/>
      <c r="C52" s="32">
        <v>1</v>
      </c>
      <c r="D52" s="32">
        <v>1</v>
      </c>
      <c r="E52" s="32">
        <v>1</v>
      </c>
      <c r="F52" s="32">
        <v>1</v>
      </c>
      <c r="G52" s="32">
        <v>1</v>
      </c>
      <c r="H52" s="32">
        <v>1</v>
      </c>
      <c r="I52" s="32">
        <v>1</v>
      </c>
      <c r="J52" s="32">
        <v>1</v>
      </c>
      <c r="K52" s="32">
        <v>1</v>
      </c>
      <c r="L52" s="32">
        <v>1</v>
      </c>
      <c r="M52" s="32">
        <v>1</v>
      </c>
      <c r="N52" s="32">
        <v>1</v>
      </c>
      <c r="O52" s="36">
        <f t="shared" si="12"/>
        <v>12</v>
      </c>
    </row>
    <row r="53" spans="1:15" hidden="1" x14ac:dyDescent="0.2">
      <c r="A53" s="37" t="s">
        <v>114</v>
      </c>
      <c r="B53" s="32"/>
      <c r="C53" s="32">
        <v>1</v>
      </c>
      <c r="D53" s="32">
        <v>1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6">
        <f t="shared" si="12"/>
        <v>12</v>
      </c>
    </row>
    <row r="54" spans="1:15" hidden="1" x14ac:dyDescent="0.2">
      <c r="A54" s="37" t="s">
        <v>115</v>
      </c>
      <c r="B54" s="32"/>
      <c r="C54" s="32">
        <v>1</v>
      </c>
      <c r="D54" s="32">
        <v>1</v>
      </c>
      <c r="E54" s="32">
        <v>1</v>
      </c>
      <c r="F54" s="32">
        <v>1</v>
      </c>
      <c r="G54" s="32">
        <v>1</v>
      </c>
      <c r="H54" s="32">
        <v>1</v>
      </c>
      <c r="I54" s="32">
        <v>1</v>
      </c>
      <c r="J54" s="32">
        <v>1</v>
      </c>
      <c r="K54" s="32">
        <v>1</v>
      </c>
      <c r="L54" s="32">
        <v>1</v>
      </c>
      <c r="M54" s="32">
        <v>1</v>
      </c>
      <c r="N54" s="32">
        <v>1</v>
      </c>
      <c r="O54" s="36">
        <f t="shared" si="12"/>
        <v>12</v>
      </c>
    </row>
    <row r="55" spans="1:15" hidden="1" x14ac:dyDescent="0.2">
      <c r="A55" s="37" t="s">
        <v>116</v>
      </c>
      <c r="B55" s="32"/>
      <c r="C55" s="32">
        <v>1</v>
      </c>
      <c r="D55" s="32">
        <v>1</v>
      </c>
      <c r="E55" s="32">
        <v>1</v>
      </c>
      <c r="F55" s="32">
        <v>1</v>
      </c>
      <c r="G55" s="32">
        <v>1</v>
      </c>
      <c r="H55" s="32">
        <v>1</v>
      </c>
      <c r="I55" s="32">
        <v>1</v>
      </c>
      <c r="J55" s="32">
        <v>1</v>
      </c>
      <c r="K55" s="32">
        <v>1</v>
      </c>
      <c r="L55" s="32">
        <v>1</v>
      </c>
      <c r="M55" s="32">
        <v>1</v>
      </c>
      <c r="N55" s="32">
        <v>1</v>
      </c>
      <c r="O55" s="36">
        <f t="shared" si="12"/>
        <v>12</v>
      </c>
    </row>
    <row r="56" spans="1:15" hidden="1" x14ac:dyDescent="0.2">
      <c r="A56" s="37" t="s">
        <v>117</v>
      </c>
      <c r="B56" s="32"/>
      <c r="C56" s="32">
        <v>1</v>
      </c>
      <c r="D56" s="32">
        <v>1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6">
        <f t="shared" si="12"/>
        <v>12</v>
      </c>
    </row>
    <row r="57" spans="1:15" hidden="1" x14ac:dyDescent="0.2">
      <c r="A57" s="37" t="s">
        <v>117</v>
      </c>
      <c r="B57" s="32"/>
      <c r="C57" s="32">
        <v>1</v>
      </c>
      <c r="D57" s="32">
        <v>1</v>
      </c>
      <c r="E57" s="32">
        <v>1</v>
      </c>
      <c r="F57" s="32">
        <v>1</v>
      </c>
      <c r="G57" s="32">
        <v>1</v>
      </c>
      <c r="H57" s="32">
        <v>1</v>
      </c>
      <c r="I57" s="32">
        <v>1</v>
      </c>
      <c r="J57" s="32">
        <v>1</v>
      </c>
      <c r="K57" s="32">
        <v>1</v>
      </c>
      <c r="L57" s="32">
        <v>1</v>
      </c>
      <c r="M57" s="32">
        <v>1</v>
      </c>
      <c r="N57" s="32">
        <v>1</v>
      </c>
      <c r="O57" s="36">
        <f t="shared" si="12"/>
        <v>12</v>
      </c>
    </row>
    <row r="58" spans="1:15" hidden="1" x14ac:dyDescent="0.2">
      <c r="A58" s="37" t="s">
        <v>117</v>
      </c>
      <c r="B58" s="32"/>
      <c r="C58" s="32">
        <v>1</v>
      </c>
      <c r="D58" s="32">
        <v>1</v>
      </c>
      <c r="E58" s="32">
        <v>1</v>
      </c>
      <c r="F58" s="32">
        <v>1</v>
      </c>
      <c r="G58" s="32">
        <v>1</v>
      </c>
      <c r="H58" s="32">
        <v>1</v>
      </c>
      <c r="I58" s="32">
        <v>1</v>
      </c>
      <c r="J58" s="32">
        <v>1</v>
      </c>
      <c r="K58" s="32">
        <v>1</v>
      </c>
      <c r="L58" s="32">
        <v>1</v>
      </c>
      <c r="M58" s="32">
        <v>1</v>
      </c>
      <c r="N58" s="32">
        <v>1</v>
      </c>
      <c r="O58" s="36">
        <f t="shared" si="12"/>
        <v>12</v>
      </c>
    </row>
    <row r="59" spans="1:15" hidden="1" x14ac:dyDescent="0.2">
      <c r="A59" s="37" t="s">
        <v>118</v>
      </c>
      <c r="B59" s="32"/>
      <c r="C59" s="32">
        <v>1</v>
      </c>
      <c r="D59" s="32">
        <v>1</v>
      </c>
      <c r="E59" s="32">
        <v>1</v>
      </c>
      <c r="F59" s="32">
        <v>1</v>
      </c>
      <c r="G59" s="32">
        <v>1</v>
      </c>
      <c r="H59" s="32">
        <v>1</v>
      </c>
      <c r="I59" s="32">
        <v>1</v>
      </c>
      <c r="J59" s="32">
        <v>1</v>
      </c>
      <c r="K59" s="32">
        <v>1</v>
      </c>
      <c r="L59" s="32">
        <v>1</v>
      </c>
      <c r="M59" s="32">
        <v>1</v>
      </c>
      <c r="N59" s="32">
        <v>1</v>
      </c>
      <c r="O59" s="36">
        <f t="shared" si="12"/>
        <v>12</v>
      </c>
    </row>
    <row r="60" spans="1:15" x14ac:dyDescent="0.2">
      <c r="A60" s="43" t="s">
        <v>119</v>
      </c>
      <c r="B60" s="44"/>
      <c r="C60" s="44">
        <f>SUM(C35:C59)</f>
        <v>1142.4000000000001</v>
      </c>
      <c r="D60" s="44">
        <f t="shared" ref="D60:N60" si="14">SUM(D35:D59)</f>
        <v>1110.3599999999999</v>
      </c>
      <c r="E60" s="44">
        <f t="shared" si="14"/>
        <v>1206.48</v>
      </c>
      <c r="F60" s="44">
        <f t="shared" si="14"/>
        <v>1270.56</v>
      </c>
      <c r="G60" s="44">
        <f t="shared" si="14"/>
        <v>1334.6399999999999</v>
      </c>
      <c r="H60" s="44">
        <f t="shared" si="14"/>
        <v>1302.5999999999999</v>
      </c>
      <c r="I60" s="44">
        <f t="shared" si="14"/>
        <v>1398.7199999999998</v>
      </c>
      <c r="J60" s="44">
        <f t="shared" si="14"/>
        <v>1366.6799999999998</v>
      </c>
      <c r="K60" s="44">
        <f t="shared" si="14"/>
        <v>1438.52</v>
      </c>
      <c r="L60" s="44">
        <f t="shared" si="14"/>
        <v>1502.6</v>
      </c>
      <c r="M60" s="44">
        <f t="shared" si="14"/>
        <v>1630.76</v>
      </c>
      <c r="N60" s="44">
        <f t="shared" si="14"/>
        <v>1758.9199999999998</v>
      </c>
      <c r="O60" s="36">
        <f t="shared" si="12"/>
        <v>16463.240000000002</v>
      </c>
    </row>
    <row r="61" spans="1:15" hidden="1" x14ac:dyDescent="0.2">
      <c r="A61" s="37" t="s">
        <v>120</v>
      </c>
      <c r="B61" s="32"/>
      <c r="C61" s="32">
        <v>1</v>
      </c>
      <c r="D61" s="32">
        <v>1</v>
      </c>
      <c r="E61" s="32">
        <v>1</v>
      </c>
      <c r="F61" s="32">
        <v>1</v>
      </c>
      <c r="G61" s="32">
        <v>1</v>
      </c>
      <c r="H61" s="32">
        <v>1</v>
      </c>
      <c r="I61" s="32">
        <v>1</v>
      </c>
      <c r="J61" s="32">
        <v>1</v>
      </c>
      <c r="K61" s="32">
        <v>1</v>
      </c>
      <c r="L61" s="32">
        <v>1</v>
      </c>
      <c r="M61" s="32">
        <v>1</v>
      </c>
      <c r="N61" s="32">
        <v>1</v>
      </c>
      <c r="O61" s="36">
        <f t="shared" si="12"/>
        <v>12</v>
      </c>
    </row>
    <row r="62" spans="1:15" hidden="1" x14ac:dyDescent="0.2">
      <c r="A62" s="37" t="s">
        <v>121</v>
      </c>
      <c r="B62" s="32"/>
      <c r="C62" s="32">
        <v>1</v>
      </c>
      <c r="D62" s="32">
        <v>1</v>
      </c>
      <c r="E62" s="32">
        <v>1</v>
      </c>
      <c r="F62" s="32">
        <v>1</v>
      </c>
      <c r="G62" s="32">
        <v>1</v>
      </c>
      <c r="H62" s="32">
        <v>1</v>
      </c>
      <c r="I62" s="32">
        <v>1</v>
      </c>
      <c r="J62" s="32">
        <v>1</v>
      </c>
      <c r="K62" s="32">
        <v>1</v>
      </c>
      <c r="L62" s="32">
        <v>1</v>
      </c>
      <c r="M62" s="32">
        <v>1</v>
      </c>
      <c r="N62" s="32">
        <v>1</v>
      </c>
      <c r="O62" s="36">
        <f t="shared" si="12"/>
        <v>12</v>
      </c>
    </row>
    <row r="63" spans="1:15" hidden="1" x14ac:dyDescent="0.2">
      <c r="A63" s="37" t="s">
        <v>122</v>
      </c>
      <c r="B63" s="32"/>
      <c r="C63" s="32">
        <v>1</v>
      </c>
      <c r="D63" s="32">
        <v>1</v>
      </c>
      <c r="E63" s="32">
        <v>1</v>
      </c>
      <c r="F63" s="32">
        <v>1</v>
      </c>
      <c r="G63" s="32">
        <v>1</v>
      </c>
      <c r="H63" s="32">
        <v>1</v>
      </c>
      <c r="I63" s="32">
        <v>1</v>
      </c>
      <c r="J63" s="32">
        <v>1</v>
      </c>
      <c r="K63" s="32">
        <v>1</v>
      </c>
      <c r="L63" s="32">
        <v>1</v>
      </c>
      <c r="M63" s="32">
        <v>1</v>
      </c>
      <c r="N63" s="32">
        <v>1</v>
      </c>
      <c r="O63" s="36">
        <f t="shared" si="12"/>
        <v>12</v>
      </c>
    </row>
    <row r="64" spans="1:15" hidden="1" x14ac:dyDescent="0.2">
      <c r="A64" s="37" t="s">
        <v>123</v>
      </c>
      <c r="B64" s="32"/>
      <c r="C64" s="32">
        <v>1</v>
      </c>
      <c r="D64" s="32">
        <v>1</v>
      </c>
      <c r="E64" s="32">
        <v>1</v>
      </c>
      <c r="F64" s="32">
        <v>1</v>
      </c>
      <c r="G64" s="32">
        <v>1</v>
      </c>
      <c r="H64" s="32">
        <v>1</v>
      </c>
      <c r="I64" s="32">
        <v>1</v>
      </c>
      <c r="J64" s="32">
        <v>1</v>
      </c>
      <c r="K64" s="32">
        <v>1</v>
      </c>
      <c r="L64" s="32">
        <v>1</v>
      </c>
      <c r="M64" s="32">
        <v>1</v>
      </c>
      <c r="N64" s="32">
        <v>1</v>
      </c>
      <c r="O64" s="36">
        <f t="shared" si="12"/>
        <v>12</v>
      </c>
    </row>
    <row r="65" spans="1:15" hidden="1" x14ac:dyDescent="0.2">
      <c r="A65" s="37" t="s">
        <v>124</v>
      </c>
      <c r="B65" s="32"/>
      <c r="C65" s="32">
        <v>1</v>
      </c>
      <c r="D65" s="32">
        <v>1</v>
      </c>
      <c r="E65" s="32">
        <v>1</v>
      </c>
      <c r="F65" s="32">
        <v>1</v>
      </c>
      <c r="G65" s="32">
        <v>1</v>
      </c>
      <c r="H65" s="32">
        <v>1</v>
      </c>
      <c r="I65" s="32">
        <v>1</v>
      </c>
      <c r="J65" s="32">
        <v>1</v>
      </c>
      <c r="K65" s="32">
        <v>1</v>
      </c>
      <c r="L65" s="32">
        <v>1</v>
      </c>
      <c r="M65" s="32">
        <v>1</v>
      </c>
      <c r="N65" s="32">
        <v>1</v>
      </c>
      <c r="O65" s="36">
        <f t="shared" si="12"/>
        <v>12</v>
      </c>
    </row>
    <row r="66" spans="1:15" ht="16" thickBot="1" x14ac:dyDescent="0.25">
      <c r="A66" s="43" t="s">
        <v>125</v>
      </c>
      <c r="B66" s="44"/>
      <c r="C66" s="44">
        <f>C60-SUM(C61:C65)</f>
        <v>1137.4000000000001</v>
      </c>
      <c r="D66" s="44">
        <f t="shared" ref="D66:N66" si="15">D60-SUM(D61:D65)</f>
        <v>1105.3599999999999</v>
      </c>
      <c r="E66" s="44">
        <f t="shared" si="15"/>
        <v>1201.48</v>
      </c>
      <c r="F66" s="44">
        <f t="shared" si="15"/>
        <v>1265.56</v>
      </c>
      <c r="G66" s="44">
        <f t="shared" si="15"/>
        <v>1329.6399999999999</v>
      </c>
      <c r="H66" s="44">
        <f t="shared" si="15"/>
        <v>1297.5999999999999</v>
      </c>
      <c r="I66" s="44">
        <f t="shared" si="15"/>
        <v>1393.7199999999998</v>
      </c>
      <c r="J66" s="44">
        <f t="shared" si="15"/>
        <v>1361.6799999999998</v>
      </c>
      <c r="K66" s="44">
        <f t="shared" si="15"/>
        <v>1433.52</v>
      </c>
      <c r="L66" s="44">
        <f t="shared" si="15"/>
        <v>1497.6</v>
      </c>
      <c r="M66" s="44">
        <f t="shared" si="15"/>
        <v>1625.76</v>
      </c>
      <c r="N66" s="44">
        <f t="shared" si="15"/>
        <v>1753.9199999999998</v>
      </c>
      <c r="O66" s="36">
        <f t="shared" si="12"/>
        <v>16403.240000000002</v>
      </c>
    </row>
    <row r="67" spans="1:15" ht="16" thickBot="1" x14ac:dyDescent="0.25">
      <c r="A67" s="18" t="s">
        <v>85</v>
      </c>
      <c r="B67" s="45">
        <f t="shared" ref="B67:N67" si="16">B32-B66</f>
        <v>50</v>
      </c>
      <c r="C67" s="45">
        <f t="shared" si="16"/>
        <v>-126.20000000000005</v>
      </c>
      <c r="D67" s="45">
        <f t="shared" si="16"/>
        <v>-270.36</v>
      </c>
      <c r="E67" s="45">
        <f t="shared" si="16"/>
        <v>-190.24000000000012</v>
      </c>
      <c r="F67" s="45">
        <f t="shared" si="16"/>
        <v>39.400000000000091</v>
      </c>
      <c r="G67" s="45">
        <f t="shared" si="16"/>
        <v>418.56000000000017</v>
      </c>
      <c r="H67" s="45">
        <f t="shared" si="16"/>
        <v>722.96000000000026</v>
      </c>
      <c r="I67" s="45">
        <f t="shared" si="16"/>
        <v>1251.6400000000003</v>
      </c>
      <c r="J67" s="45">
        <f t="shared" si="16"/>
        <v>1705.5600000000004</v>
      </c>
      <c r="K67" s="45">
        <f t="shared" si="16"/>
        <v>1660.44</v>
      </c>
      <c r="L67" s="45">
        <f t="shared" si="16"/>
        <v>1764.8400000000001</v>
      </c>
      <c r="M67" s="45">
        <f t="shared" si="16"/>
        <v>2168.2799999999997</v>
      </c>
      <c r="N67" s="45">
        <f t="shared" si="16"/>
        <v>2870.7599999999993</v>
      </c>
      <c r="O6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 Francisco Job </vt:lpstr>
      <vt:lpstr>Innovative Speakers 1</vt:lpstr>
      <vt:lpstr>Innovative Speakers 2</vt:lpstr>
      <vt:lpstr>Innovative Speakers 3</vt:lpstr>
      <vt:lpstr>Innovative Speakers 4</vt:lpstr>
      <vt:lpstr>Cashflow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Keene Chung</cp:lastModifiedBy>
  <cp:lastPrinted>2016-01-20T14:34:20Z</cp:lastPrinted>
  <dcterms:created xsi:type="dcterms:W3CDTF">2016-01-16T20:19:38Z</dcterms:created>
  <dcterms:modified xsi:type="dcterms:W3CDTF">2025-06-06T16:53:37Z</dcterms:modified>
</cp:coreProperties>
</file>